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65" windowHeight="9345" tabRatio="639" activeTab="0"/>
  </bookViews>
  <sheets>
    <sheet name="First Stage" sheetId="1" r:id="rId1"/>
    <sheet name="Second Stag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<sst xmlns="http://schemas.openxmlformats.org/spreadsheetml/2006/main" count="1557" uniqueCount="100">
  <si>
    <t>Munich</t>
  </si>
  <si>
    <t>Gelsenkirchen</t>
  </si>
  <si>
    <t>Dortmund</t>
  </si>
  <si>
    <t>Hamburg</t>
  </si>
  <si>
    <t>Berlin</t>
  </si>
  <si>
    <t>Hanover</t>
  </si>
  <si>
    <t>Germany</t>
  </si>
  <si>
    <t>Costa Rica</t>
  </si>
  <si>
    <t>Poland</t>
  </si>
  <si>
    <t>Ecuador</t>
  </si>
  <si>
    <t>MP</t>
  </si>
  <si>
    <t>W</t>
  </si>
  <si>
    <t>D</t>
  </si>
  <si>
    <t>L</t>
  </si>
  <si>
    <t>GF</t>
  </si>
  <si>
    <t>GA</t>
  </si>
  <si>
    <t>Pts</t>
  </si>
  <si>
    <t>England</t>
  </si>
  <si>
    <t>Paraguay</t>
  </si>
  <si>
    <t>Sweden</t>
  </si>
  <si>
    <t>Frankfurt</t>
  </si>
  <si>
    <t>Nuremberg</t>
  </si>
  <si>
    <t>Cologne</t>
  </si>
  <si>
    <t>Kaiserslautern</t>
  </si>
  <si>
    <t>Trinidad and Tobago</t>
  </si>
  <si>
    <t>Leipzig</t>
  </si>
  <si>
    <t>Stuttgart</t>
  </si>
  <si>
    <t>Argentina</t>
  </si>
  <si>
    <t>Côte d'Ivoire</t>
  </si>
  <si>
    <t>Serbia and Montenegro</t>
  </si>
  <si>
    <t>Netherlands</t>
  </si>
  <si>
    <t>Mexico</t>
  </si>
  <si>
    <t>Iran</t>
  </si>
  <si>
    <t>Angola</t>
  </si>
  <si>
    <t>Portugal</t>
  </si>
  <si>
    <t>Italy</t>
  </si>
  <si>
    <t>Ghana</t>
  </si>
  <si>
    <t>USA</t>
  </si>
  <si>
    <t>Czech Republic</t>
  </si>
  <si>
    <t>Brazil</t>
  </si>
  <si>
    <t>Croatia</t>
  </si>
  <si>
    <t>Australia</t>
  </si>
  <si>
    <t>Japan</t>
  </si>
  <si>
    <t>France</t>
  </si>
  <si>
    <t>Switzerland</t>
  </si>
  <si>
    <t>Korea Republic</t>
  </si>
  <si>
    <t>Togo</t>
  </si>
  <si>
    <t>Spain</t>
  </si>
  <si>
    <t>Ukraine</t>
  </si>
  <si>
    <t>Tunisia</t>
  </si>
  <si>
    <t>Saudi Arabia</t>
  </si>
  <si>
    <t xml:space="preserve">         Match 1</t>
  </si>
  <si>
    <t xml:space="preserve">         Match 2</t>
  </si>
  <si>
    <t xml:space="preserve">         Match 3</t>
  </si>
  <si>
    <t xml:space="preserve">         Match 4</t>
  </si>
  <si>
    <t xml:space="preserve">         Match 5</t>
  </si>
  <si>
    <t xml:space="preserve">         Match 6</t>
  </si>
  <si>
    <t xml:space="preserve">         Match 7</t>
  </si>
  <si>
    <t xml:space="preserve">         Match 8</t>
  </si>
  <si>
    <t xml:space="preserve">        QF1</t>
  </si>
  <si>
    <t xml:space="preserve">        QF2</t>
  </si>
  <si>
    <t>SF1</t>
  </si>
  <si>
    <t>SF2</t>
  </si>
  <si>
    <t>QF3</t>
  </si>
  <si>
    <t>QF4</t>
  </si>
  <si>
    <t>a</t>
  </si>
  <si>
    <t>d</t>
  </si>
  <si>
    <t>p</t>
  </si>
  <si>
    <t>w</t>
  </si>
  <si>
    <t>l</t>
  </si>
  <si>
    <t>f</t>
  </si>
  <si>
    <t>pts</t>
  </si>
  <si>
    <t>GD</t>
  </si>
  <si>
    <t>26. Jun 06  17:00  Kaiserslautern</t>
  </si>
  <si>
    <t>26. Jun 06  21:00  Cologne</t>
  </si>
  <si>
    <t>27. Jun 06  17:00  Dortmund</t>
  </si>
  <si>
    <t>27. Jun 06  21:00  Hanover</t>
  </si>
  <si>
    <t>05. Jul 06  21:00   Munich</t>
  </si>
  <si>
    <t>04. Jul 06  21:00   Dortmund</t>
  </si>
  <si>
    <t>QF1</t>
  </si>
  <si>
    <t>QF2</t>
  </si>
  <si>
    <t>09. Jul 06  21:00   Berlin</t>
  </si>
  <si>
    <t xml:space="preserve"> </t>
  </si>
  <si>
    <t>rank rand</t>
  </si>
  <si>
    <t>FINAL</t>
  </si>
  <si>
    <t>by draw</t>
  </si>
  <si>
    <t>25. Jun 06  21:00  Nuremberg</t>
  </si>
  <si>
    <t>25. Jun 06  17:00  Stuttgart</t>
  </si>
  <si>
    <t>24. Jun 06  21:00  Leipzig</t>
  </si>
  <si>
    <t>24. Jun 06  17:00  Munich</t>
  </si>
  <si>
    <t>30. Jun 06  21:00  Hamburg</t>
  </si>
  <si>
    <t>30. Jun 06  17:00  Berlin</t>
  </si>
  <si>
    <t>:</t>
  </si>
  <si>
    <t>01. Jul  06  17:00   Gelsenkirchen</t>
  </si>
  <si>
    <t>01. Jul  06  21:00   Frankfurt</t>
  </si>
  <si>
    <t>rank a-c</t>
  </si>
  <si>
    <t>tot</t>
  </si>
  <si>
    <t>rank a-c (2)</t>
  </si>
  <si>
    <t>tot (2)</t>
  </si>
  <si>
    <t>08. Jul 06 21:00 Stuttgart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</si>
</sst>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7]dddd\,\ d\.\ mmmm\ yyyy"/>
    <numFmt numFmtId="185" formatCode="[$-807]d/\ mmm\ yy;@"/>
    <numFmt numFmtId="186" formatCode="[$-F400]h:mm:ss\ AM/PM"/>
  </numFmts>
  <fonts count="23">
    <font>
      <sz val="11"/>
      <name val="Arial"/>
      <family val="0"/>
    </font>
    <font>
      <b/>
      <sz val="18"/>
      <color indexed="57"/>
      <name val="Frutiger LT Com 45 Light"/>
      <family val="2"/>
    </font>
    <font>
      <u val="single"/>
      <sz val="11"/>
      <color indexed="12"/>
      <name val="Arial"/>
      <family val="0"/>
    </font>
    <font>
      <sz val="11"/>
      <color indexed="9"/>
      <name val="Arial"/>
      <family val="0"/>
    </font>
    <font>
      <b/>
      <sz val="10"/>
      <color indexed="57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17"/>
      <name val="Verdana"/>
      <family val="2"/>
    </font>
    <font>
      <sz val="10"/>
      <name val="Verdana"/>
      <family val="2"/>
    </font>
    <font>
      <sz val="11"/>
      <color indexed="21"/>
      <name val="Arial"/>
      <family val="2"/>
    </font>
    <font>
      <b/>
      <sz val="14"/>
      <color indexed="57"/>
      <name val="Verdana"/>
      <family val="2"/>
    </font>
    <font>
      <sz val="11"/>
      <color indexed="17"/>
      <name val="Arial"/>
      <family val="0"/>
    </font>
    <font>
      <sz val="10"/>
      <name val="Arial"/>
      <family val="0"/>
    </font>
    <font>
      <b/>
      <sz val="20"/>
      <color indexed="57"/>
      <name val="Welcome"/>
      <family val="0"/>
    </font>
    <font>
      <sz val="10"/>
      <color indexed="62"/>
      <name val="Verdana"/>
      <family val="2"/>
    </font>
    <font>
      <sz val="10"/>
      <color indexed="62"/>
      <name val="Welcome"/>
      <family val="0"/>
    </font>
    <font>
      <b/>
      <sz val="10"/>
      <color indexed="62"/>
      <name val="Verdana"/>
      <family val="2"/>
    </font>
    <font>
      <sz val="10.1"/>
      <color indexed="62"/>
      <name val="Verdana"/>
      <family val="2"/>
    </font>
    <font>
      <sz val="11"/>
      <color indexed="62"/>
      <name val="Verdana"/>
      <family val="2"/>
    </font>
    <font>
      <sz val="11"/>
      <color indexed="62"/>
      <name val="Arial"/>
      <family val="0"/>
    </font>
    <font>
      <b/>
      <sz val="11"/>
      <color indexed="9"/>
      <name val="Arial"/>
      <family val="2"/>
    </font>
    <font>
      <sz val="10"/>
      <color indexed="9"/>
      <name val="Verdana"/>
      <family val="2"/>
    </font>
    <font>
      <sz val="11"/>
      <color indexed="1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62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18" applyFont="1" applyFill="1" applyAlignment="1" applyProtection="1">
      <alignment horizontal="center"/>
      <protection hidden="1"/>
    </xf>
    <xf numFmtId="185" fontId="7" fillId="2" borderId="0" xfId="0" applyNumberFormat="1" applyFont="1" applyFill="1" applyAlignment="1">
      <alignment horizontal="center"/>
    </xf>
    <xf numFmtId="186" fontId="0" fillId="2" borderId="0" xfId="0" applyNumberFormat="1" applyFill="1" applyAlignment="1">
      <alignment/>
    </xf>
    <xf numFmtId="0" fontId="11" fillId="2" borderId="0" xfId="0" applyFont="1" applyFill="1" applyAlignment="1">
      <alignment horizontal="right"/>
    </xf>
    <xf numFmtId="0" fontId="0" fillId="4" borderId="1" xfId="18" applyFont="1" applyFill="1" applyBorder="1" applyAlignment="1" applyProtection="1">
      <alignment horizontal="center"/>
      <protection hidden="1"/>
    </xf>
    <xf numFmtId="0" fontId="0" fillId="4" borderId="1" xfId="0" applyFill="1" applyBorder="1" applyAlignment="1">
      <alignment/>
    </xf>
    <xf numFmtId="0" fontId="13" fillId="2" borderId="0" xfId="0" applyFont="1" applyFill="1" applyAlignment="1">
      <alignment/>
    </xf>
    <xf numFmtId="0" fontId="9" fillId="0" borderId="0" xfId="0" applyFont="1" applyAlignment="1">
      <alignment/>
    </xf>
    <xf numFmtId="15" fontId="14" fillId="2" borderId="0" xfId="0" applyNumberFormat="1" applyFont="1" applyFill="1" applyBorder="1" applyAlignment="1">
      <alignment horizontal="left"/>
    </xf>
    <xf numFmtId="20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5" fontId="14" fillId="5" borderId="0" xfId="0" applyNumberFormat="1" applyFont="1" applyFill="1" applyBorder="1" applyAlignment="1">
      <alignment horizontal="left"/>
    </xf>
    <xf numFmtId="20" fontId="14" fillId="5" borderId="0" xfId="0" applyNumberFormat="1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5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right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15" fontId="14" fillId="2" borderId="0" xfId="0" applyNumberFormat="1" applyFont="1" applyFill="1" applyAlignment="1">
      <alignment horizontal="left"/>
    </xf>
    <xf numFmtId="20" fontId="14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0" borderId="0" xfId="0" applyFont="1" applyAlignment="1">
      <alignment/>
    </xf>
    <xf numFmtId="0" fontId="14" fillId="2" borderId="0" xfId="0" applyFont="1" applyFill="1" applyAlignment="1">
      <alignment horizontal="right"/>
    </xf>
    <xf numFmtId="0" fontId="18" fillId="2" borderId="0" xfId="0" applyFont="1" applyFill="1" applyAlignment="1">
      <alignment/>
    </xf>
    <xf numFmtId="15" fontId="14" fillId="5" borderId="0" xfId="0" applyNumberFormat="1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7" fillId="5" borderId="0" xfId="0" applyFont="1" applyFill="1" applyAlignment="1">
      <alignment/>
    </xf>
    <xf numFmtId="0" fontId="14" fillId="5" borderId="0" xfId="0" applyFont="1" applyFill="1" applyAlignment="1">
      <alignment horizontal="right"/>
    </xf>
    <xf numFmtId="0" fontId="18" fillId="5" borderId="0" xfId="0" applyFont="1" applyFill="1" applyAlignment="1">
      <alignment/>
    </xf>
    <xf numFmtId="0" fontId="18" fillId="2" borderId="2" xfId="0" applyFont="1" applyFill="1" applyBorder="1" applyAlignment="1">
      <alignment/>
    </xf>
    <xf numFmtId="0" fontId="17" fillId="2" borderId="9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0" fontId="14" fillId="5" borderId="0" xfId="0" applyFont="1" applyFill="1" applyAlignment="1">
      <alignment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20" fontId="14" fillId="5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5" borderId="0" xfId="0" applyFont="1" applyFill="1" applyAlignment="1">
      <alignment/>
    </xf>
    <xf numFmtId="0" fontId="19" fillId="2" borderId="0" xfId="0" applyFont="1" applyFill="1" applyAlignment="1">
      <alignment horizontal="right"/>
    </xf>
    <xf numFmtId="0" fontId="19" fillId="5" borderId="0" xfId="0" applyFont="1" applyFill="1" applyAlignment="1">
      <alignment horizontal="right"/>
    </xf>
    <xf numFmtId="0" fontId="20" fillId="6" borderId="11" xfId="0" applyNumberFormat="1" applyFont="1" applyFill="1" applyBorder="1" applyAlignment="1">
      <alignment horizontal="center"/>
    </xf>
    <xf numFmtId="0" fontId="20" fillId="6" borderId="12" xfId="0" applyNumberFormat="1" applyFont="1" applyFill="1" applyBorder="1" applyAlignment="1">
      <alignment horizontal="center"/>
    </xf>
    <xf numFmtId="0" fontId="20" fillId="7" borderId="0" xfId="0" applyFont="1" applyFill="1" applyAlignment="1" applyProtection="1">
      <alignment horizontal="center"/>
      <protection locked="0"/>
    </xf>
    <xf numFmtId="0" fontId="20" fillId="6" borderId="0" xfId="0" applyFont="1" applyFill="1" applyAlignment="1" applyProtection="1">
      <alignment horizontal="center"/>
      <protection locked="0"/>
    </xf>
    <xf numFmtId="0" fontId="20" fillId="6" borderId="11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18" applyFont="1" applyFill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locked="0"/>
    </xf>
    <xf numFmtId="0" fontId="14" fillId="0" borderId="0" xfId="0" applyFont="1" applyAlignment="1">
      <alignment/>
    </xf>
    <xf numFmtId="0" fontId="17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22" fillId="5" borderId="0" xfId="0" applyFont="1" applyFill="1" applyAlignment="1">
      <alignment/>
    </xf>
    <xf numFmtId="0" fontId="19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Normal_Sheet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hyperlink" Target="http://fifaworldcup.yahoo.com/06/en/w/team/overview.html?team=CIV" TargetMode="External" /><Relationship Id="rId12" Type="http://schemas.openxmlformats.org/officeDocument/2006/relationships/hyperlink" Target="http://fifaworldcup.yahoo.com/06/en/w/team/overview.html?team=CIV" TargetMode="External" /><Relationship Id="rId13" Type="http://schemas.openxmlformats.org/officeDocument/2006/relationships/image" Target="../media/image25.png" /><Relationship Id="rId14" Type="http://schemas.openxmlformats.org/officeDocument/2006/relationships/image" Target="../media/image26.png" /><Relationship Id="rId15" Type="http://schemas.openxmlformats.org/officeDocument/2006/relationships/image" Target="../media/image31.png" /><Relationship Id="rId16" Type="http://schemas.openxmlformats.org/officeDocument/2006/relationships/image" Target="../media/image32.png" /><Relationship Id="rId17" Type="http://schemas.openxmlformats.org/officeDocument/2006/relationships/image" Target="../media/image33.png" /><Relationship Id="rId18" Type="http://schemas.openxmlformats.org/officeDocument/2006/relationships/image" Target="../media/image34.png" /><Relationship Id="rId19" Type="http://schemas.openxmlformats.org/officeDocument/2006/relationships/image" Target="../media/image35.png" /><Relationship Id="rId20" Type="http://schemas.openxmlformats.org/officeDocument/2006/relationships/image" Target="../media/image37.png" /><Relationship Id="rId21" Type="http://schemas.openxmlformats.org/officeDocument/2006/relationships/image" Target="../media/image38.png" /><Relationship Id="rId22" Type="http://schemas.openxmlformats.org/officeDocument/2006/relationships/image" Target="../media/image36.png" /><Relationship Id="rId23" Type="http://schemas.openxmlformats.org/officeDocument/2006/relationships/image" Target="../media/image43.png" /><Relationship Id="rId24" Type="http://schemas.openxmlformats.org/officeDocument/2006/relationships/image" Target="../media/image44.png" /><Relationship Id="rId25" Type="http://schemas.openxmlformats.org/officeDocument/2006/relationships/image" Target="../media/image45.png" /><Relationship Id="rId26" Type="http://schemas.openxmlformats.org/officeDocument/2006/relationships/image" Target="../media/image46.png" /><Relationship Id="rId27" Type="http://schemas.openxmlformats.org/officeDocument/2006/relationships/image" Target="../media/image51.png" /><Relationship Id="rId28" Type="http://schemas.openxmlformats.org/officeDocument/2006/relationships/image" Target="../media/image52.png" /><Relationship Id="rId29" Type="http://schemas.openxmlformats.org/officeDocument/2006/relationships/image" Target="../media/image54.png" /><Relationship Id="rId30" Type="http://schemas.openxmlformats.org/officeDocument/2006/relationships/image" Target="../media/image53.png" /><Relationship Id="rId31" Type="http://schemas.openxmlformats.org/officeDocument/2006/relationships/image" Target="../media/image59.png" /><Relationship Id="rId32" Type="http://schemas.openxmlformats.org/officeDocument/2006/relationships/image" Target="../media/image60.png" /><Relationship Id="rId33" Type="http://schemas.openxmlformats.org/officeDocument/2006/relationships/image" Target="../media/image61.png" /><Relationship Id="rId34" Type="http://schemas.openxmlformats.org/officeDocument/2006/relationships/image" Target="../media/image62.png" /><Relationship Id="rId35" Type="http://schemas.openxmlformats.org/officeDocument/2006/relationships/image" Target="../media/image69.png" /><Relationship Id="rId36" Type="http://schemas.openxmlformats.org/officeDocument/2006/relationships/hyperlink" Target="http://fifaworldcup.yahoo.com/splash.html" TargetMode="External" /><Relationship Id="rId37" Type="http://schemas.openxmlformats.org/officeDocument/2006/relationships/hyperlink" Target="http://fifaworldcup.yahoo.com/splash.html" TargetMode="External" /><Relationship Id="rId38" Type="http://schemas.openxmlformats.org/officeDocument/2006/relationships/hyperlink" Target="http://fifaworldcup.yahoo.com/splash.html" TargetMode="External" /><Relationship Id="rId39" Type="http://schemas.openxmlformats.org/officeDocument/2006/relationships/hyperlink" Target="http://fifaworldcup.yahoo.com/splash.html" TargetMode="External" /><Relationship Id="rId40" Type="http://schemas.openxmlformats.org/officeDocument/2006/relationships/image" Target="../media/image71.png" /><Relationship Id="rId41" Type="http://schemas.openxmlformats.org/officeDocument/2006/relationships/image" Target="../media/image1.png" /><Relationship Id="rId42" Type="http://schemas.openxmlformats.org/officeDocument/2006/relationships/image" Target="../media/image3.png" /><Relationship Id="rId43" Type="http://schemas.openxmlformats.org/officeDocument/2006/relationships/image" Target="../media/image5.png" /><Relationship Id="rId44" Type="http://schemas.openxmlformats.org/officeDocument/2006/relationships/image" Target="../media/image6.png" /><Relationship Id="rId45" Type="http://schemas.openxmlformats.org/officeDocument/2006/relationships/image" Target="../media/image11.png" /><Relationship Id="rId46" Type="http://schemas.openxmlformats.org/officeDocument/2006/relationships/image" Target="../media/image12.png" /><Relationship Id="rId47" Type="http://schemas.openxmlformats.org/officeDocument/2006/relationships/image" Target="../media/image13.png" /><Relationship Id="rId48" Type="http://schemas.openxmlformats.org/officeDocument/2006/relationships/image" Target="../media/image14.png" /><Relationship Id="rId49" Type="http://schemas.openxmlformats.org/officeDocument/2006/relationships/image" Target="../media/image19.png" /><Relationship Id="rId50" Type="http://schemas.openxmlformats.org/officeDocument/2006/relationships/image" Target="../media/image20.png" /><Relationship Id="rId51" Type="http://schemas.openxmlformats.org/officeDocument/2006/relationships/image" Target="../media/image21.png" /><Relationship Id="rId52" Type="http://schemas.openxmlformats.org/officeDocument/2006/relationships/image" Target="../media/image22.png" /><Relationship Id="rId53" Type="http://schemas.openxmlformats.org/officeDocument/2006/relationships/image" Target="../media/image27.png" /><Relationship Id="rId54" Type="http://schemas.openxmlformats.org/officeDocument/2006/relationships/image" Target="../media/image28.png" /><Relationship Id="rId55" Type="http://schemas.openxmlformats.org/officeDocument/2006/relationships/image" Target="../media/image29.png" /><Relationship Id="rId56" Type="http://schemas.openxmlformats.org/officeDocument/2006/relationships/image" Target="../media/image30.png" /><Relationship Id="rId57" Type="http://schemas.openxmlformats.org/officeDocument/2006/relationships/image" Target="../media/image39.png" /><Relationship Id="rId58" Type="http://schemas.openxmlformats.org/officeDocument/2006/relationships/image" Target="../media/image40.png" /><Relationship Id="rId59" Type="http://schemas.openxmlformats.org/officeDocument/2006/relationships/image" Target="../media/image41.png" /><Relationship Id="rId60" Type="http://schemas.openxmlformats.org/officeDocument/2006/relationships/image" Target="../media/image42.png" /><Relationship Id="rId61" Type="http://schemas.openxmlformats.org/officeDocument/2006/relationships/image" Target="../media/image47.png" /><Relationship Id="rId62" Type="http://schemas.openxmlformats.org/officeDocument/2006/relationships/image" Target="../media/image48.png" /><Relationship Id="rId63" Type="http://schemas.openxmlformats.org/officeDocument/2006/relationships/image" Target="../media/image49.png" /><Relationship Id="rId64" Type="http://schemas.openxmlformats.org/officeDocument/2006/relationships/image" Target="../media/image50.png" /><Relationship Id="rId65" Type="http://schemas.openxmlformats.org/officeDocument/2006/relationships/image" Target="../media/image55.png" /><Relationship Id="rId66" Type="http://schemas.openxmlformats.org/officeDocument/2006/relationships/image" Target="../media/image56.png" /><Relationship Id="rId67" Type="http://schemas.openxmlformats.org/officeDocument/2006/relationships/image" Target="../media/image57.png" /><Relationship Id="rId68" Type="http://schemas.openxmlformats.org/officeDocument/2006/relationships/image" Target="../media/image58.png" /><Relationship Id="rId69" Type="http://schemas.openxmlformats.org/officeDocument/2006/relationships/image" Target="../media/image63.png" /><Relationship Id="rId70" Type="http://schemas.openxmlformats.org/officeDocument/2006/relationships/image" Target="../media/image64.png" /><Relationship Id="rId71" Type="http://schemas.openxmlformats.org/officeDocument/2006/relationships/image" Target="../media/image65.png" /><Relationship Id="rId72" Type="http://schemas.openxmlformats.org/officeDocument/2006/relationships/image" Target="../media/image66.png" /><Relationship Id="rId73" Type="http://schemas.openxmlformats.org/officeDocument/2006/relationships/image" Target="../media/image2.jpeg" /><Relationship Id="rId74" Type="http://schemas.openxmlformats.org/officeDocument/2006/relationships/image" Target="../media/image4.png" /><Relationship Id="rId75" Type="http://schemas.openxmlformats.org/officeDocument/2006/relationships/image" Target="../media/image6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1.png" /><Relationship Id="rId2" Type="http://schemas.openxmlformats.org/officeDocument/2006/relationships/image" Target="../media/image70.png" /><Relationship Id="rId3" Type="http://schemas.openxmlformats.org/officeDocument/2006/relationships/image" Target="../media/image69.png" /><Relationship Id="rId4" Type="http://schemas.openxmlformats.org/officeDocument/2006/relationships/hyperlink" Target="http://fifaworldcup.yahoo.com/splash.html" TargetMode="External" /><Relationship Id="rId5" Type="http://schemas.openxmlformats.org/officeDocument/2006/relationships/hyperlink" Target="http://fifaworldcup.yahoo.com/splash.html" TargetMode="External" /><Relationship Id="rId6" Type="http://schemas.openxmlformats.org/officeDocument/2006/relationships/hyperlink" Target="http://fifaworldcup.yahoo.com/splash.html" TargetMode="External" /><Relationship Id="rId7" Type="http://schemas.openxmlformats.org/officeDocument/2006/relationships/hyperlink" Target="http://fifaworldcup.yahoo.com/splash.html" TargetMode="External" /><Relationship Id="rId8" Type="http://schemas.openxmlformats.org/officeDocument/2006/relationships/image" Target="../media/image67.jpeg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36</xdr:row>
      <xdr:rowOff>47625</xdr:rowOff>
    </xdr:from>
    <xdr:to>
      <xdr:col>4</xdr:col>
      <xdr:colOff>333375</xdr:colOff>
      <xdr:row>36</xdr:row>
      <xdr:rowOff>152400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69246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39</xdr:row>
      <xdr:rowOff>28575</xdr:rowOff>
    </xdr:from>
    <xdr:to>
      <xdr:col>10</xdr:col>
      <xdr:colOff>247650</xdr:colOff>
      <xdr:row>39</xdr:row>
      <xdr:rowOff>152400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7448550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37</xdr:row>
      <xdr:rowOff>28575</xdr:rowOff>
    </xdr:from>
    <xdr:to>
      <xdr:col>4</xdr:col>
      <xdr:colOff>333375</xdr:colOff>
      <xdr:row>37</xdr:row>
      <xdr:rowOff>152400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70866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37</xdr:row>
      <xdr:rowOff>28575</xdr:rowOff>
    </xdr:from>
    <xdr:to>
      <xdr:col>10</xdr:col>
      <xdr:colOff>247650</xdr:colOff>
      <xdr:row>37</xdr:row>
      <xdr:rowOff>152400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7086600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38</xdr:row>
      <xdr:rowOff>38100</xdr:rowOff>
    </xdr:from>
    <xdr:to>
      <xdr:col>4</xdr:col>
      <xdr:colOff>333375</xdr:colOff>
      <xdr:row>38</xdr:row>
      <xdr:rowOff>152400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72771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28575</xdr:rowOff>
    </xdr:from>
    <xdr:to>
      <xdr:col>10</xdr:col>
      <xdr:colOff>247650</xdr:colOff>
      <xdr:row>38</xdr:row>
      <xdr:rowOff>152400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267575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39</xdr:row>
      <xdr:rowOff>28575</xdr:rowOff>
    </xdr:from>
    <xdr:to>
      <xdr:col>4</xdr:col>
      <xdr:colOff>333375</xdr:colOff>
      <xdr:row>39</xdr:row>
      <xdr:rowOff>152400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74485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36</xdr:row>
      <xdr:rowOff>47625</xdr:rowOff>
    </xdr:from>
    <xdr:to>
      <xdr:col>10</xdr:col>
      <xdr:colOff>247650</xdr:colOff>
      <xdr:row>36</xdr:row>
      <xdr:rowOff>152400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69246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40</xdr:row>
      <xdr:rowOff>38100</xdr:rowOff>
    </xdr:from>
    <xdr:to>
      <xdr:col>4</xdr:col>
      <xdr:colOff>333375</xdr:colOff>
      <xdr:row>40</xdr:row>
      <xdr:rowOff>152400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76390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40</xdr:row>
      <xdr:rowOff>28575</xdr:rowOff>
    </xdr:from>
    <xdr:to>
      <xdr:col>10</xdr:col>
      <xdr:colOff>247650</xdr:colOff>
      <xdr:row>40</xdr:row>
      <xdr:rowOff>152400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7629525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41</xdr:row>
      <xdr:rowOff>38100</xdr:rowOff>
    </xdr:from>
    <xdr:to>
      <xdr:col>4</xdr:col>
      <xdr:colOff>333375</xdr:colOff>
      <xdr:row>41</xdr:row>
      <xdr:rowOff>152400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782002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41</xdr:row>
      <xdr:rowOff>38100</xdr:rowOff>
    </xdr:from>
    <xdr:to>
      <xdr:col>10</xdr:col>
      <xdr:colOff>247650</xdr:colOff>
      <xdr:row>41</xdr:row>
      <xdr:rowOff>152400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8200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33</xdr:row>
      <xdr:rowOff>9525</xdr:rowOff>
    </xdr:from>
    <xdr:to>
      <xdr:col>21</xdr:col>
      <xdr:colOff>152400</xdr:colOff>
      <xdr:row>43</xdr:row>
      <xdr:rowOff>104775</xdr:rowOff>
    </xdr:to>
    <xdr:sp>
      <xdr:nvSpPr>
        <xdr:cNvPr id="13" name="AutoShape 46"/>
        <xdr:cNvSpPr>
          <a:spLocks/>
        </xdr:cNvSpPr>
      </xdr:nvSpPr>
      <xdr:spPr>
        <a:xfrm>
          <a:off x="171450" y="6134100"/>
          <a:ext cx="11687175" cy="211455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180975</xdr:colOff>
      <xdr:row>48</xdr:row>
      <xdr:rowOff>38100</xdr:rowOff>
    </xdr:from>
    <xdr:to>
      <xdr:col>4</xdr:col>
      <xdr:colOff>333375</xdr:colOff>
      <xdr:row>48</xdr:row>
      <xdr:rowOff>152400</xdr:rowOff>
    </xdr:to>
    <xdr:pic>
      <xdr:nvPicPr>
        <xdr:cNvPr id="14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0" y="92868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50</xdr:row>
      <xdr:rowOff>38100</xdr:rowOff>
    </xdr:from>
    <xdr:to>
      <xdr:col>4</xdr:col>
      <xdr:colOff>333375</xdr:colOff>
      <xdr:row>50</xdr:row>
      <xdr:rowOff>152400</xdr:rowOff>
    </xdr:to>
    <xdr:pic>
      <xdr:nvPicPr>
        <xdr:cNvPr id="15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0" y="964882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52</xdr:row>
      <xdr:rowOff>38100</xdr:rowOff>
    </xdr:from>
    <xdr:to>
      <xdr:col>10</xdr:col>
      <xdr:colOff>219075</xdr:colOff>
      <xdr:row>52</xdr:row>
      <xdr:rowOff>152400</xdr:rowOff>
    </xdr:to>
    <xdr:pic>
      <xdr:nvPicPr>
        <xdr:cNvPr id="16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0010775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49</xdr:row>
      <xdr:rowOff>38100</xdr:rowOff>
    </xdr:from>
    <xdr:to>
      <xdr:col>4</xdr:col>
      <xdr:colOff>333375</xdr:colOff>
      <xdr:row>49</xdr:row>
      <xdr:rowOff>152400</xdr:rowOff>
    </xdr:to>
    <xdr:pic>
      <xdr:nvPicPr>
        <xdr:cNvPr id="17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" y="94678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50</xdr:row>
      <xdr:rowOff>38100</xdr:rowOff>
    </xdr:from>
    <xdr:to>
      <xdr:col>10</xdr:col>
      <xdr:colOff>219075</xdr:colOff>
      <xdr:row>50</xdr:row>
      <xdr:rowOff>152400</xdr:rowOff>
    </xdr:to>
    <xdr:pic>
      <xdr:nvPicPr>
        <xdr:cNvPr id="18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3275" y="96488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51</xdr:row>
      <xdr:rowOff>38100</xdr:rowOff>
    </xdr:from>
    <xdr:to>
      <xdr:col>4</xdr:col>
      <xdr:colOff>333375</xdr:colOff>
      <xdr:row>51</xdr:row>
      <xdr:rowOff>152400</xdr:rowOff>
    </xdr:to>
    <xdr:pic>
      <xdr:nvPicPr>
        <xdr:cNvPr id="19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0" y="982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49</xdr:row>
      <xdr:rowOff>38100</xdr:rowOff>
    </xdr:from>
    <xdr:to>
      <xdr:col>10</xdr:col>
      <xdr:colOff>219075</xdr:colOff>
      <xdr:row>49</xdr:row>
      <xdr:rowOff>152400</xdr:rowOff>
    </xdr:to>
    <xdr:pic>
      <xdr:nvPicPr>
        <xdr:cNvPr id="20" name="Picture 1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53275" y="94678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52</xdr:row>
      <xdr:rowOff>38100</xdr:rowOff>
    </xdr:from>
    <xdr:to>
      <xdr:col>4</xdr:col>
      <xdr:colOff>333375</xdr:colOff>
      <xdr:row>52</xdr:row>
      <xdr:rowOff>152400</xdr:rowOff>
    </xdr:to>
    <xdr:pic>
      <xdr:nvPicPr>
        <xdr:cNvPr id="21" name="Picture 1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0" y="100107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53</xdr:row>
      <xdr:rowOff>38100</xdr:rowOff>
    </xdr:from>
    <xdr:to>
      <xdr:col>10</xdr:col>
      <xdr:colOff>219075</xdr:colOff>
      <xdr:row>53</xdr:row>
      <xdr:rowOff>152400</xdr:rowOff>
    </xdr:to>
    <xdr:pic>
      <xdr:nvPicPr>
        <xdr:cNvPr id="22" name="Picture 1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3275" y="101917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48</xdr:row>
      <xdr:rowOff>38100</xdr:rowOff>
    </xdr:from>
    <xdr:to>
      <xdr:col>10</xdr:col>
      <xdr:colOff>219075</xdr:colOff>
      <xdr:row>48</xdr:row>
      <xdr:rowOff>152400</xdr:rowOff>
    </xdr:to>
    <xdr:pic>
      <xdr:nvPicPr>
        <xdr:cNvPr id="23" name="Picture 1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53275" y="92868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51</xdr:row>
      <xdr:rowOff>38100</xdr:rowOff>
    </xdr:from>
    <xdr:to>
      <xdr:col>10</xdr:col>
      <xdr:colOff>219075</xdr:colOff>
      <xdr:row>51</xdr:row>
      <xdr:rowOff>152400</xdr:rowOff>
    </xdr:to>
    <xdr:pic>
      <xdr:nvPicPr>
        <xdr:cNvPr id="24" name="Picture 1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53275" y="98298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53</xdr:row>
      <xdr:rowOff>38100</xdr:rowOff>
    </xdr:from>
    <xdr:to>
      <xdr:col>4</xdr:col>
      <xdr:colOff>333375</xdr:colOff>
      <xdr:row>53</xdr:row>
      <xdr:rowOff>152400</xdr:rowOff>
    </xdr:to>
    <xdr:pic>
      <xdr:nvPicPr>
        <xdr:cNvPr id="25" name="Picture 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0" y="10191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61</xdr:row>
      <xdr:rowOff>38100</xdr:rowOff>
    </xdr:from>
    <xdr:to>
      <xdr:col>4</xdr:col>
      <xdr:colOff>352425</xdr:colOff>
      <xdr:row>61</xdr:row>
      <xdr:rowOff>152400</xdr:rowOff>
    </xdr:to>
    <xdr:pic>
      <xdr:nvPicPr>
        <xdr:cNvPr id="26" name="Picture 1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0" y="116586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63</xdr:row>
      <xdr:rowOff>38100</xdr:rowOff>
    </xdr:from>
    <xdr:to>
      <xdr:col>4</xdr:col>
      <xdr:colOff>352425</xdr:colOff>
      <xdr:row>63</xdr:row>
      <xdr:rowOff>152400</xdr:rowOff>
    </xdr:to>
    <xdr:pic>
      <xdr:nvPicPr>
        <xdr:cNvPr id="27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0" y="120205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65</xdr:row>
      <xdr:rowOff>38100</xdr:rowOff>
    </xdr:from>
    <xdr:to>
      <xdr:col>10</xdr:col>
      <xdr:colOff>228600</xdr:colOff>
      <xdr:row>65</xdr:row>
      <xdr:rowOff>152400</xdr:rowOff>
    </xdr:to>
    <xdr:pic>
      <xdr:nvPicPr>
        <xdr:cNvPr id="28" name="Picture 1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62800" y="123825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66</xdr:row>
      <xdr:rowOff>38100</xdr:rowOff>
    </xdr:from>
    <xdr:to>
      <xdr:col>4</xdr:col>
      <xdr:colOff>361950</xdr:colOff>
      <xdr:row>66</xdr:row>
      <xdr:rowOff>152400</xdr:rowOff>
    </xdr:to>
    <xdr:pic>
      <xdr:nvPicPr>
        <xdr:cNvPr id="29" name="Picture 1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62275" y="125634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61</xdr:row>
      <xdr:rowOff>47625</xdr:rowOff>
    </xdr:from>
    <xdr:to>
      <xdr:col>10</xdr:col>
      <xdr:colOff>219075</xdr:colOff>
      <xdr:row>61</xdr:row>
      <xdr:rowOff>152400</xdr:rowOff>
    </xdr:to>
    <xdr:pic>
      <xdr:nvPicPr>
        <xdr:cNvPr id="30" name="Picture 167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53275" y="116681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61</xdr:row>
      <xdr:rowOff>38100</xdr:rowOff>
    </xdr:from>
    <xdr:to>
      <xdr:col>10</xdr:col>
      <xdr:colOff>228600</xdr:colOff>
      <xdr:row>61</xdr:row>
      <xdr:rowOff>152400</xdr:rowOff>
    </xdr:to>
    <xdr:pic>
      <xdr:nvPicPr>
        <xdr:cNvPr id="31" name="Picture 1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62800" y="116586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64</xdr:row>
      <xdr:rowOff>38100</xdr:rowOff>
    </xdr:from>
    <xdr:to>
      <xdr:col>10</xdr:col>
      <xdr:colOff>228600</xdr:colOff>
      <xdr:row>64</xdr:row>
      <xdr:rowOff>152400</xdr:rowOff>
    </xdr:to>
    <xdr:pic>
      <xdr:nvPicPr>
        <xdr:cNvPr id="32" name="Picture 1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62800" y="122015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62</xdr:row>
      <xdr:rowOff>28575</xdr:rowOff>
    </xdr:from>
    <xdr:to>
      <xdr:col>4</xdr:col>
      <xdr:colOff>352425</xdr:colOff>
      <xdr:row>62</xdr:row>
      <xdr:rowOff>142875</xdr:rowOff>
    </xdr:to>
    <xdr:pic>
      <xdr:nvPicPr>
        <xdr:cNvPr id="33" name="Picture 1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0" y="118300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63</xdr:row>
      <xdr:rowOff>28575</xdr:rowOff>
    </xdr:from>
    <xdr:to>
      <xdr:col>10</xdr:col>
      <xdr:colOff>228600</xdr:colOff>
      <xdr:row>63</xdr:row>
      <xdr:rowOff>142875</xdr:rowOff>
    </xdr:to>
    <xdr:pic>
      <xdr:nvPicPr>
        <xdr:cNvPr id="34" name="Picture 17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62800" y="120110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66</xdr:row>
      <xdr:rowOff>38100</xdr:rowOff>
    </xdr:from>
    <xdr:to>
      <xdr:col>10</xdr:col>
      <xdr:colOff>228600</xdr:colOff>
      <xdr:row>66</xdr:row>
      <xdr:rowOff>152400</xdr:rowOff>
    </xdr:to>
    <xdr:pic>
      <xdr:nvPicPr>
        <xdr:cNvPr id="35" name="Picture 1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62800" y="125634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64</xdr:row>
      <xdr:rowOff>28575</xdr:rowOff>
    </xdr:from>
    <xdr:to>
      <xdr:col>4</xdr:col>
      <xdr:colOff>352425</xdr:colOff>
      <xdr:row>64</xdr:row>
      <xdr:rowOff>142875</xdr:rowOff>
    </xdr:to>
    <xdr:pic>
      <xdr:nvPicPr>
        <xdr:cNvPr id="36" name="Picture 1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0" y="121920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65</xdr:row>
      <xdr:rowOff>28575</xdr:rowOff>
    </xdr:from>
    <xdr:to>
      <xdr:col>4</xdr:col>
      <xdr:colOff>352425</xdr:colOff>
      <xdr:row>65</xdr:row>
      <xdr:rowOff>142875</xdr:rowOff>
    </xdr:to>
    <xdr:pic>
      <xdr:nvPicPr>
        <xdr:cNvPr id="37" name="Picture 1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0" y="123729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62</xdr:row>
      <xdr:rowOff>28575</xdr:rowOff>
    </xdr:from>
    <xdr:to>
      <xdr:col>10</xdr:col>
      <xdr:colOff>228600</xdr:colOff>
      <xdr:row>62</xdr:row>
      <xdr:rowOff>142875</xdr:rowOff>
    </xdr:to>
    <xdr:pic>
      <xdr:nvPicPr>
        <xdr:cNvPr id="38" name="Picture 18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62800" y="118300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74</xdr:row>
      <xdr:rowOff>38100</xdr:rowOff>
    </xdr:from>
    <xdr:to>
      <xdr:col>4</xdr:col>
      <xdr:colOff>352425</xdr:colOff>
      <xdr:row>74</xdr:row>
      <xdr:rowOff>152400</xdr:rowOff>
    </xdr:to>
    <xdr:pic>
      <xdr:nvPicPr>
        <xdr:cNvPr id="39" name="Picture 2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0" y="139541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76</xdr:row>
      <xdr:rowOff>38100</xdr:rowOff>
    </xdr:from>
    <xdr:to>
      <xdr:col>4</xdr:col>
      <xdr:colOff>352425</xdr:colOff>
      <xdr:row>76</xdr:row>
      <xdr:rowOff>152400</xdr:rowOff>
    </xdr:to>
    <xdr:pic>
      <xdr:nvPicPr>
        <xdr:cNvPr id="40" name="Picture 2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0" y="143160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78</xdr:row>
      <xdr:rowOff>38100</xdr:rowOff>
    </xdr:from>
    <xdr:to>
      <xdr:col>10</xdr:col>
      <xdr:colOff>228600</xdr:colOff>
      <xdr:row>78</xdr:row>
      <xdr:rowOff>152400</xdr:rowOff>
    </xdr:to>
    <xdr:pic>
      <xdr:nvPicPr>
        <xdr:cNvPr id="41" name="Picture 2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62800" y="146780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74</xdr:row>
      <xdr:rowOff>38100</xdr:rowOff>
    </xdr:from>
    <xdr:to>
      <xdr:col>10</xdr:col>
      <xdr:colOff>228600</xdr:colOff>
      <xdr:row>74</xdr:row>
      <xdr:rowOff>152400</xdr:rowOff>
    </xdr:to>
    <xdr:pic>
      <xdr:nvPicPr>
        <xdr:cNvPr id="42" name="Picture 2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62800" y="139541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77</xdr:row>
      <xdr:rowOff>38100</xdr:rowOff>
    </xdr:from>
    <xdr:to>
      <xdr:col>10</xdr:col>
      <xdr:colOff>228600</xdr:colOff>
      <xdr:row>77</xdr:row>
      <xdr:rowOff>152400</xdr:rowOff>
    </xdr:to>
    <xdr:pic>
      <xdr:nvPicPr>
        <xdr:cNvPr id="43" name="Picture 2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62800" y="144970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79</xdr:row>
      <xdr:rowOff>38100</xdr:rowOff>
    </xdr:from>
    <xdr:to>
      <xdr:col>4</xdr:col>
      <xdr:colOff>352425</xdr:colOff>
      <xdr:row>79</xdr:row>
      <xdr:rowOff>152400</xdr:rowOff>
    </xdr:to>
    <xdr:pic>
      <xdr:nvPicPr>
        <xdr:cNvPr id="44" name="Picture 2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0" y="148590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75</xdr:row>
      <xdr:rowOff>28575</xdr:rowOff>
    </xdr:from>
    <xdr:to>
      <xdr:col>4</xdr:col>
      <xdr:colOff>352425</xdr:colOff>
      <xdr:row>75</xdr:row>
      <xdr:rowOff>142875</xdr:rowOff>
    </xdr:to>
    <xdr:pic>
      <xdr:nvPicPr>
        <xdr:cNvPr id="45" name="Picture 2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0" y="141255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76</xdr:row>
      <xdr:rowOff>28575</xdr:rowOff>
    </xdr:from>
    <xdr:to>
      <xdr:col>10</xdr:col>
      <xdr:colOff>228600</xdr:colOff>
      <xdr:row>76</xdr:row>
      <xdr:rowOff>142875</xdr:rowOff>
    </xdr:to>
    <xdr:pic>
      <xdr:nvPicPr>
        <xdr:cNvPr id="46" name="Picture 2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62800" y="143065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79</xdr:row>
      <xdr:rowOff>38100</xdr:rowOff>
    </xdr:from>
    <xdr:to>
      <xdr:col>10</xdr:col>
      <xdr:colOff>228600</xdr:colOff>
      <xdr:row>79</xdr:row>
      <xdr:rowOff>152400</xdr:rowOff>
    </xdr:to>
    <xdr:pic>
      <xdr:nvPicPr>
        <xdr:cNvPr id="47" name="Picture 2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62800" y="148590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77</xdr:row>
      <xdr:rowOff>28575</xdr:rowOff>
    </xdr:from>
    <xdr:to>
      <xdr:col>4</xdr:col>
      <xdr:colOff>352425</xdr:colOff>
      <xdr:row>77</xdr:row>
      <xdr:rowOff>142875</xdr:rowOff>
    </xdr:to>
    <xdr:pic>
      <xdr:nvPicPr>
        <xdr:cNvPr id="48" name="Picture 2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0" y="144875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78</xdr:row>
      <xdr:rowOff>28575</xdr:rowOff>
    </xdr:from>
    <xdr:to>
      <xdr:col>4</xdr:col>
      <xdr:colOff>352425</xdr:colOff>
      <xdr:row>78</xdr:row>
      <xdr:rowOff>142875</xdr:rowOff>
    </xdr:to>
    <xdr:pic>
      <xdr:nvPicPr>
        <xdr:cNvPr id="49" name="Picture 2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0" y="146685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75</xdr:row>
      <xdr:rowOff>38100</xdr:rowOff>
    </xdr:from>
    <xdr:to>
      <xdr:col>10</xdr:col>
      <xdr:colOff>228600</xdr:colOff>
      <xdr:row>75</xdr:row>
      <xdr:rowOff>152400</xdr:rowOff>
    </xdr:to>
    <xdr:pic>
      <xdr:nvPicPr>
        <xdr:cNvPr id="50" name="Picture 2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62800" y="141351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87</xdr:row>
      <xdr:rowOff>57150</xdr:rowOff>
    </xdr:from>
    <xdr:to>
      <xdr:col>4</xdr:col>
      <xdr:colOff>390525</xdr:colOff>
      <xdr:row>87</xdr:row>
      <xdr:rowOff>171450</xdr:rowOff>
    </xdr:to>
    <xdr:pic>
      <xdr:nvPicPr>
        <xdr:cNvPr id="51" name="Picture 2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0850" y="163449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91</xdr:row>
      <xdr:rowOff>38100</xdr:rowOff>
    </xdr:from>
    <xdr:to>
      <xdr:col>10</xdr:col>
      <xdr:colOff>228600</xdr:colOff>
      <xdr:row>91</xdr:row>
      <xdr:rowOff>152400</xdr:rowOff>
    </xdr:to>
    <xdr:pic>
      <xdr:nvPicPr>
        <xdr:cNvPr id="52" name="Picture 25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62800" y="170497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89</xdr:row>
      <xdr:rowOff>47625</xdr:rowOff>
    </xdr:from>
    <xdr:to>
      <xdr:col>4</xdr:col>
      <xdr:colOff>390525</xdr:colOff>
      <xdr:row>89</xdr:row>
      <xdr:rowOff>152400</xdr:rowOff>
    </xdr:to>
    <xdr:pic>
      <xdr:nvPicPr>
        <xdr:cNvPr id="53" name="Picture 25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0850" y="166973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88</xdr:row>
      <xdr:rowOff>38100</xdr:rowOff>
    </xdr:from>
    <xdr:to>
      <xdr:col>4</xdr:col>
      <xdr:colOff>390525</xdr:colOff>
      <xdr:row>88</xdr:row>
      <xdr:rowOff>152400</xdr:rowOff>
    </xdr:to>
    <xdr:pic>
      <xdr:nvPicPr>
        <xdr:cNvPr id="54" name="Picture 2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90850" y="165068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89</xdr:row>
      <xdr:rowOff>28575</xdr:rowOff>
    </xdr:from>
    <xdr:to>
      <xdr:col>10</xdr:col>
      <xdr:colOff>228600</xdr:colOff>
      <xdr:row>89</xdr:row>
      <xdr:rowOff>142875</xdr:rowOff>
    </xdr:to>
    <xdr:pic>
      <xdr:nvPicPr>
        <xdr:cNvPr id="55" name="Picture 2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62800" y="166782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92</xdr:row>
      <xdr:rowOff>38100</xdr:rowOff>
    </xdr:from>
    <xdr:to>
      <xdr:col>10</xdr:col>
      <xdr:colOff>228600</xdr:colOff>
      <xdr:row>92</xdr:row>
      <xdr:rowOff>152400</xdr:rowOff>
    </xdr:to>
    <xdr:pic>
      <xdr:nvPicPr>
        <xdr:cNvPr id="56" name="Picture 25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62800" y="172307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90</xdr:row>
      <xdr:rowOff>28575</xdr:rowOff>
    </xdr:from>
    <xdr:to>
      <xdr:col>4</xdr:col>
      <xdr:colOff>390525</xdr:colOff>
      <xdr:row>90</xdr:row>
      <xdr:rowOff>142875</xdr:rowOff>
    </xdr:to>
    <xdr:pic>
      <xdr:nvPicPr>
        <xdr:cNvPr id="57" name="Picture 25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90850" y="168592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91</xdr:row>
      <xdr:rowOff>28575</xdr:rowOff>
    </xdr:from>
    <xdr:to>
      <xdr:col>4</xdr:col>
      <xdr:colOff>390525</xdr:colOff>
      <xdr:row>91</xdr:row>
      <xdr:rowOff>142875</xdr:rowOff>
    </xdr:to>
    <xdr:pic>
      <xdr:nvPicPr>
        <xdr:cNvPr id="58" name="Picture 2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90850" y="170402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88</xdr:row>
      <xdr:rowOff>28575</xdr:rowOff>
    </xdr:from>
    <xdr:to>
      <xdr:col>10</xdr:col>
      <xdr:colOff>228600</xdr:colOff>
      <xdr:row>88</xdr:row>
      <xdr:rowOff>142875</xdr:rowOff>
    </xdr:to>
    <xdr:pic>
      <xdr:nvPicPr>
        <xdr:cNvPr id="59" name="Picture 2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62800" y="164973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92</xdr:row>
      <xdr:rowOff>28575</xdr:rowOff>
    </xdr:from>
    <xdr:to>
      <xdr:col>4</xdr:col>
      <xdr:colOff>390525</xdr:colOff>
      <xdr:row>92</xdr:row>
      <xdr:rowOff>142875</xdr:rowOff>
    </xdr:to>
    <xdr:pic>
      <xdr:nvPicPr>
        <xdr:cNvPr id="60" name="Picture 25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90850" y="172212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90</xdr:row>
      <xdr:rowOff>28575</xdr:rowOff>
    </xdr:from>
    <xdr:to>
      <xdr:col>10</xdr:col>
      <xdr:colOff>219075</xdr:colOff>
      <xdr:row>90</xdr:row>
      <xdr:rowOff>142875</xdr:rowOff>
    </xdr:to>
    <xdr:pic>
      <xdr:nvPicPr>
        <xdr:cNvPr id="61" name="Picture 26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53275" y="168592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87</xdr:row>
      <xdr:rowOff>38100</xdr:rowOff>
    </xdr:from>
    <xdr:to>
      <xdr:col>10</xdr:col>
      <xdr:colOff>228600</xdr:colOff>
      <xdr:row>87</xdr:row>
      <xdr:rowOff>152400</xdr:rowOff>
    </xdr:to>
    <xdr:pic>
      <xdr:nvPicPr>
        <xdr:cNvPr id="62" name="Picture 26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62800" y="163258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100</xdr:row>
      <xdr:rowOff>38100</xdr:rowOff>
    </xdr:from>
    <xdr:to>
      <xdr:col>4</xdr:col>
      <xdr:colOff>400050</xdr:colOff>
      <xdr:row>100</xdr:row>
      <xdr:rowOff>152400</xdr:rowOff>
    </xdr:to>
    <xdr:pic>
      <xdr:nvPicPr>
        <xdr:cNvPr id="63" name="Picture 2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00375" y="187547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102</xdr:row>
      <xdr:rowOff>38100</xdr:rowOff>
    </xdr:from>
    <xdr:to>
      <xdr:col>4</xdr:col>
      <xdr:colOff>400050</xdr:colOff>
      <xdr:row>102</xdr:row>
      <xdr:rowOff>152400</xdr:rowOff>
    </xdr:to>
    <xdr:pic>
      <xdr:nvPicPr>
        <xdr:cNvPr id="64" name="Picture 2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00375" y="191166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104</xdr:row>
      <xdr:rowOff>38100</xdr:rowOff>
    </xdr:from>
    <xdr:to>
      <xdr:col>10</xdr:col>
      <xdr:colOff>228600</xdr:colOff>
      <xdr:row>104</xdr:row>
      <xdr:rowOff>152400</xdr:rowOff>
    </xdr:to>
    <xdr:pic>
      <xdr:nvPicPr>
        <xdr:cNvPr id="65" name="Picture 2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62800" y="194786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100</xdr:row>
      <xdr:rowOff>38100</xdr:rowOff>
    </xdr:from>
    <xdr:to>
      <xdr:col>10</xdr:col>
      <xdr:colOff>228600</xdr:colOff>
      <xdr:row>100</xdr:row>
      <xdr:rowOff>152400</xdr:rowOff>
    </xdr:to>
    <xdr:pic>
      <xdr:nvPicPr>
        <xdr:cNvPr id="66" name="Picture 28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62800" y="187547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105</xdr:row>
      <xdr:rowOff>38100</xdr:rowOff>
    </xdr:from>
    <xdr:to>
      <xdr:col>4</xdr:col>
      <xdr:colOff>400050</xdr:colOff>
      <xdr:row>105</xdr:row>
      <xdr:rowOff>152400</xdr:rowOff>
    </xdr:to>
    <xdr:pic>
      <xdr:nvPicPr>
        <xdr:cNvPr id="67" name="Picture 28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00375" y="196596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103</xdr:row>
      <xdr:rowOff>38100</xdr:rowOff>
    </xdr:from>
    <xdr:to>
      <xdr:col>10</xdr:col>
      <xdr:colOff>228600</xdr:colOff>
      <xdr:row>103</xdr:row>
      <xdr:rowOff>152400</xdr:rowOff>
    </xdr:to>
    <xdr:pic>
      <xdr:nvPicPr>
        <xdr:cNvPr id="68" name="Picture 2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62800" y="192976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101</xdr:row>
      <xdr:rowOff>28575</xdr:rowOff>
    </xdr:from>
    <xdr:to>
      <xdr:col>4</xdr:col>
      <xdr:colOff>400050</xdr:colOff>
      <xdr:row>101</xdr:row>
      <xdr:rowOff>142875</xdr:rowOff>
    </xdr:to>
    <xdr:pic>
      <xdr:nvPicPr>
        <xdr:cNvPr id="69" name="Picture 2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00375" y="189261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102</xdr:row>
      <xdr:rowOff>28575</xdr:rowOff>
    </xdr:from>
    <xdr:to>
      <xdr:col>10</xdr:col>
      <xdr:colOff>228600</xdr:colOff>
      <xdr:row>102</xdr:row>
      <xdr:rowOff>142875</xdr:rowOff>
    </xdr:to>
    <xdr:pic>
      <xdr:nvPicPr>
        <xdr:cNvPr id="70" name="Picture 28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62800" y="191071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105</xdr:row>
      <xdr:rowOff>28575</xdr:rowOff>
    </xdr:from>
    <xdr:to>
      <xdr:col>10</xdr:col>
      <xdr:colOff>228600</xdr:colOff>
      <xdr:row>105</xdr:row>
      <xdr:rowOff>142875</xdr:rowOff>
    </xdr:to>
    <xdr:pic>
      <xdr:nvPicPr>
        <xdr:cNvPr id="71" name="Picture 28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62800" y="196500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103</xdr:row>
      <xdr:rowOff>38100</xdr:rowOff>
    </xdr:from>
    <xdr:to>
      <xdr:col>4</xdr:col>
      <xdr:colOff>400050</xdr:colOff>
      <xdr:row>103</xdr:row>
      <xdr:rowOff>152400</xdr:rowOff>
    </xdr:to>
    <xdr:pic>
      <xdr:nvPicPr>
        <xdr:cNvPr id="72" name="Picture 28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00375" y="192976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104</xdr:row>
      <xdr:rowOff>28575</xdr:rowOff>
    </xdr:from>
    <xdr:to>
      <xdr:col>4</xdr:col>
      <xdr:colOff>400050</xdr:colOff>
      <xdr:row>104</xdr:row>
      <xdr:rowOff>142875</xdr:rowOff>
    </xdr:to>
    <xdr:pic>
      <xdr:nvPicPr>
        <xdr:cNvPr id="73" name="Picture 28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00375" y="194691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101</xdr:row>
      <xdr:rowOff>38100</xdr:rowOff>
    </xdr:from>
    <xdr:to>
      <xdr:col>10</xdr:col>
      <xdr:colOff>228600</xdr:colOff>
      <xdr:row>101</xdr:row>
      <xdr:rowOff>152400</xdr:rowOff>
    </xdr:to>
    <xdr:pic>
      <xdr:nvPicPr>
        <xdr:cNvPr id="74" name="Picture 28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62800" y="189357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113</xdr:row>
      <xdr:rowOff>47625</xdr:rowOff>
    </xdr:from>
    <xdr:to>
      <xdr:col>4</xdr:col>
      <xdr:colOff>400050</xdr:colOff>
      <xdr:row>113</xdr:row>
      <xdr:rowOff>152400</xdr:rowOff>
    </xdr:to>
    <xdr:pic>
      <xdr:nvPicPr>
        <xdr:cNvPr id="75" name="Picture 30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00375" y="211931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115</xdr:row>
      <xdr:rowOff>47625</xdr:rowOff>
    </xdr:from>
    <xdr:to>
      <xdr:col>4</xdr:col>
      <xdr:colOff>400050</xdr:colOff>
      <xdr:row>115</xdr:row>
      <xdr:rowOff>152400</xdr:rowOff>
    </xdr:to>
    <xdr:pic>
      <xdr:nvPicPr>
        <xdr:cNvPr id="76" name="Picture 30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00375" y="215550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117</xdr:row>
      <xdr:rowOff>47625</xdr:rowOff>
    </xdr:from>
    <xdr:to>
      <xdr:col>10</xdr:col>
      <xdr:colOff>228600</xdr:colOff>
      <xdr:row>117</xdr:row>
      <xdr:rowOff>152400</xdr:rowOff>
    </xdr:to>
    <xdr:pic>
      <xdr:nvPicPr>
        <xdr:cNvPr id="77" name="Picture 30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62800" y="219170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113</xdr:row>
      <xdr:rowOff>47625</xdr:rowOff>
    </xdr:from>
    <xdr:to>
      <xdr:col>10</xdr:col>
      <xdr:colOff>228600</xdr:colOff>
      <xdr:row>113</xdr:row>
      <xdr:rowOff>152400</xdr:rowOff>
    </xdr:to>
    <xdr:pic>
      <xdr:nvPicPr>
        <xdr:cNvPr id="78" name="Picture 30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62800" y="211931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116</xdr:row>
      <xdr:rowOff>38100</xdr:rowOff>
    </xdr:from>
    <xdr:to>
      <xdr:col>10</xdr:col>
      <xdr:colOff>228600</xdr:colOff>
      <xdr:row>116</xdr:row>
      <xdr:rowOff>142875</xdr:rowOff>
    </xdr:to>
    <xdr:pic>
      <xdr:nvPicPr>
        <xdr:cNvPr id="79" name="Picture 3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62800" y="217265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118</xdr:row>
      <xdr:rowOff>47625</xdr:rowOff>
    </xdr:from>
    <xdr:to>
      <xdr:col>5</xdr:col>
      <xdr:colOff>9525</xdr:colOff>
      <xdr:row>118</xdr:row>
      <xdr:rowOff>152400</xdr:rowOff>
    </xdr:to>
    <xdr:pic>
      <xdr:nvPicPr>
        <xdr:cNvPr id="80" name="Picture 3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09900" y="220980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114</xdr:row>
      <xdr:rowOff>38100</xdr:rowOff>
    </xdr:from>
    <xdr:to>
      <xdr:col>10</xdr:col>
      <xdr:colOff>228600</xdr:colOff>
      <xdr:row>114</xdr:row>
      <xdr:rowOff>152400</xdr:rowOff>
    </xdr:to>
    <xdr:pic>
      <xdr:nvPicPr>
        <xdr:cNvPr id="81" name="Picture 31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62800" y="213645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117</xdr:row>
      <xdr:rowOff>28575</xdr:rowOff>
    </xdr:from>
    <xdr:to>
      <xdr:col>4</xdr:col>
      <xdr:colOff>400050</xdr:colOff>
      <xdr:row>117</xdr:row>
      <xdr:rowOff>142875</xdr:rowOff>
    </xdr:to>
    <xdr:pic>
      <xdr:nvPicPr>
        <xdr:cNvPr id="82" name="Picture 3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00375" y="218979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116</xdr:row>
      <xdr:rowOff>28575</xdr:rowOff>
    </xdr:from>
    <xdr:to>
      <xdr:col>4</xdr:col>
      <xdr:colOff>400050</xdr:colOff>
      <xdr:row>116</xdr:row>
      <xdr:rowOff>142875</xdr:rowOff>
    </xdr:to>
    <xdr:pic>
      <xdr:nvPicPr>
        <xdr:cNvPr id="83" name="Picture 3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00375" y="217170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114</xdr:row>
      <xdr:rowOff>38100</xdr:rowOff>
    </xdr:from>
    <xdr:to>
      <xdr:col>4</xdr:col>
      <xdr:colOff>390525</xdr:colOff>
      <xdr:row>114</xdr:row>
      <xdr:rowOff>152400</xdr:rowOff>
    </xdr:to>
    <xdr:pic>
      <xdr:nvPicPr>
        <xdr:cNvPr id="84" name="Picture 31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90850" y="213645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115</xdr:row>
      <xdr:rowOff>38100</xdr:rowOff>
    </xdr:from>
    <xdr:to>
      <xdr:col>10</xdr:col>
      <xdr:colOff>228600</xdr:colOff>
      <xdr:row>115</xdr:row>
      <xdr:rowOff>152400</xdr:rowOff>
    </xdr:to>
    <xdr:pic>
      <xdr:nvPicPr>
        <xdr:cNvPr id="85" name="Picture 3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62800" y="215455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118</xdr:row>
      <xdr:rowOff>38100</xdr:rowOff>
    </xdr:from>
    <xdr:to>
      <xdr:col>10</xdr:col>
      <xdr:colOff>228600</xdr:colOff>
      <xdr:row>118</xdr:row>
      <xdr:rowOff>152400</xdr:rowOff>
    </xdr:to>
    <xdr:pic>
      <xdr:nvPicPr>
        <xdr:cNvPr id="86" name="Picture 31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62800" y="220884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126</xdr:row>
      <xdr:rowOff>38100</xdr:rowOff>
    </xdr:from>
    <xdr:to>
      <xdr:col>4</xdr:col>
      <xdr:colOff>400050</xdr:colOff>
      <xdr:row>126</xdr:row>
      <xdr:rowOff>152400</xdr:rowOff>
    </xdr:to>
    <xdr:pic>
      <xdr:nvPicPr>
        <xdr:cNvPr id="87" name="Picture 3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00375" y="235934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128</xdr:row>
      <xdr:rowOff>38100</xdr:rowOff>
    </xdr:from>
    <xdr:to>
      <xdr:col>4</xdr:col>
      <xdr:colOff>400050</xdr:colOff>
      <xdr:row>128</xdr:row>
      <xdr:rowOff>152400</xdr:rowOff>
    </xdr:to>
    <xdr:pic>
      <xdr:nvPicPr>
        <xdr:cNvPr id="88" name="Picture 3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00375" y="239553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130</xdr:row>
      <xdr:rowOff>38100</xdr:rowOff>
    </xdr:from>
    <xdr:to>
      <xdr:col>10</xdr:col>
      <xdr:colOff>219075</xdr:colOff>
      <xdr:row>130</xdr:row>
      <xdr:rowOff>152400</xdr:rowOff>
    </xdr:to>
    <xdr:pic>
      <xdr:nvPicPr>
        <xdr:cNvPr id="89" name="Picture 3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53275" y="243173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126</xdr:row>
      <xdr:rowOff>38100</xdr:rowOff>
    </xdr:from>
    <xdr:to>
      <xdr:col>10</xdr:col>
      <xdr:colOff>219075</xdr:colOff>
      <xdr:row>126</xdr:row>
      <xdr:rowOff>152400</xdr:rowOff>
    </xdr:to>
    <xdr:pic>
      <xdr:nvPicPr>
        <xdr:cNvPr id="90" name="Picture 3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53275" y="235934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131</xdr:row>
      <xdr:rowOff>28575</xdr:rowOff>
    </xdr:from>
    <xdr:to>
      <xdr:col>4</xdr:col>
      <xdr:colOff>400050</xdr:colOff>
      <xdr:row>131</xdr:row>
      <xdr:rowOff>142875</xdr:rowOff>
    </xdr:to>
    <xdr:pic>
      <xdr:nvPicPr>
        <xdr:cNvPr id="91" name="Picture 33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00375" y="244887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129</xdr:row>
      <xdr:rowOff>38100</xdr:rowOff>
    </xdr:from>
    <xdr:to>
      <xdr:col>10</xdr:col>
      <xdr:colOff>219075</xdr:colOff>
      <xdr:row>129</xdr:row>
      <xdr:rowOff>152400</xdr:rowOff>
    </xdr:to>
    <xdr:pic>
      <xdr:nvPicPr>
        <xdr:cNvPr id="92" name="Picture 3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53275" y="241363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127</xdr:row>
      <xdr:rowOff>28575</xdr:rowOff>
    </xdr:from>
    <xdr:to>
      <xdr:col>4</xdr:col>
      <xdr:colOff>400050</xdr:colOff>
      <xdr:row>127</xdr:row>
      <xdr:rowOff>142875</xdr:rowOff>
    </xdr:to>
    <xdr:pic>
      <xdr:nvPicPr>
        <xdr:cNvPr id="93" name="Picture 3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00375" y="237648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128</xdr:row>
      <xdr:rowOff>28575</xdr:rowOff>
    </xdr:from>
    <xdr:to>
      <xdr:col>10</xdr:col>
      <xdr:colOff>219075</xdr:colOff>
      <xdr:row>128</xdr:row>
      <xdr:rowOff>142875</xdr:rowOff>
    </xdr:to>
    <xdr:pic>
      <xdr:nvPicPr>
        <xdr:cNvPr id="94" name="Picture 3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53275" y="2394585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131</xdr:row>
      <xdr:rowOff>38100</xdr:rowOff>
    </xdr:from>
    <xdr:to>
      <xdr:col>10</xdr:col>
      <xdr:colOff>228600</xdr:colOff>
      <xdr:row>131</xdr:row>
      <xdr:rowOff>152400</xdr:rowOff>
    </xdr:to>
    <xdr:pic>
      <xdr:nvPicPr>
        <xdr:cNvPr id="95" name="Picture 3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62800" y="244983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129</xdr:row>
      <xdr:rowOff>28575</xdr:rowOff>
    </xdr:from>
    <xdr:to>
      <xdr:col>4</xdr:col>
      <xdr:colOff>400050</xdr:colOff>
      <xdr:row>129</xdr:row>
      <xdr:rowOff>142875</xdr:rowOff>
    </xdr:to>
    <xdr:pic>
      <xdr:nvPicPr>
        <xdr:cNvPr id="96" name="Picture 3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00375" y="2412682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130</xdr:row>
      <xdr:rowOff>28575</xdr:rowOff>
    </xdr:from>
    <xdr:to>
      <xdr:col>4</xdr:col>
      <xdr:colOff>400050</xdr:colOff>
      <xdr:row>130</xdr:row>
      <xdr:rowOff>142875</xdr:rowOff>
    </xdr:to>
    <xdr:pic>
      <xdr:nvPicPr>
        <xdr:cNvPr id="97" name="Picture 3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00375" y="24307800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127</xdr:row>
      <xdr:rowOff>28575</xdr:rowOff>
    </xdr:from>
    <xdr:to>
      <xdr:col>10</xdr:col>
      <xdr:colOff>219075</xdr:colOff>
      <xdr:row>127</xdr:row>
      <xdr:rowOff>142875</xdr:rowOff>
    </xdr:to>
    <xdr:pic>
      <xdr:nvPicPr>
        <xdr:cNvPr id="98" name="Picture 3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153275" y="23764875"/>
          <a:ext cx="171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11</xdr:row>
      <xdr:rowOff>95250</xdr:rowOff>
    </xdr:from>
    <xdr:to>
      <xdr:col>5</xdr:col>
      <xdr:colOff>333375</xdr:colOff>
      <xdr:row>12</xdr:row>
      <xdr:rowOff>285750</xdr:rowOff>
    </xdr:to>
    <xdr:pic>
      <xdr:nvPicPr>
        <xdr:cNvPr id="99" name="Picture 600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19200" y="2085975"/>
          <a:ext cx="2286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11</xdr:row>
      <xdr:rowOff>104775</xdr:rowOff>
    </xdr:from>
    <xdr:to>
      <xdr:col>17</xdr:col>
      <xdr:colOff>238125</xdr:colOff>
      <xdr:row>12</xdr:row>
      <xdr:rowOff>295275</xdr:rowOff>
    </xdr:to>
    <xdr:pic>
      <xdr:nvPicPr>
        <xdr:cNvPr id="100" name="Picture 601">
          <a:hlinkClick r:id="rId39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15350" y="2095500"/>
          <a:ext cx="2286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142875</xdr:rowOff>
    </xdr:from>
    <xdr:to>
      <xdr:col>21</xdr:col>
      <xdr:colOff>76200</xdr:colOff>
      <xdr:row>155</xdr:row>
      <xdr:rowOff>171450</xdr:rowOff>
    </xdr:to>
    <xdr:pic>
      <xdr:nvPicPr>
        <xdr:cNvPr id="101" name="Picture 61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7136725"/>
          <a:ext cx="11782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33</xdr:row>
      <xdr:rowOff>9525</xdr:rowOff>
    </xdr:from>
    <xdr:to>
      <xdr:col>21</xdr:col>
      <xdr:colOff>133350</xdr:colOff>
      <xdr:row>35</xdr:row>
      <xdr:rowOff>238125</xdr:rowOff>
    </xdr:to>
    <xdr:sp>
      <xdr:nvSpPr>
        <xdr:cNvPr id="102" name="Rectangle 622"/>
        <xdr:cNvSpPr>
          <a:spLocks/>
        </xdr:cNvSpPr>
      </xdr:nvSpPr>
      <xdr:spPr>
        <a:xfrm>
          <a:off x="257175" y="6134100"/>
          <a:ext cx="11582400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104775</xdr:rowOff>
    </xdr:from>
    <xdr:to>
      <xdr:col>3</xdr:col>
      <xdr:colOff>361950</xdr:colOff>
      <xdr:row>34</xdr:row>
      <xdr:rowOff>209550</xdr:rowOff>
    </xdr:to>
    <xdr:sp>
      <xdr:nvSpPr>
        <xdr:cNvPr id="103" name="AutoShape 623"/>
        <xdr:cNvSpPr>
          <a:spLocks/>
        </xdr:cNvSpPr>
      </xdr:nvSpPr>
      <xdr:spPr>
        <a:xfrm>
          <a:off x="390525" y="6229350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A</a:t>
          </a:r>
        </a:p>
      </xdr:txBody>
    </xdr:sp>
    <xdr:clientData/>
  </xdr:twoCellAnchor>
  <xdr:twoCellAnchor editAs="oneCell">
    <xdr:from>
      <xdr:col>5</xdr:col>
      <xdr:colOff>1371600</xdr:colOff>
      <xdr:row>33</xdr:row>
      <xdr:rowOff>9525</xdr:rowOff>
    </xdr:from>
    <xdr:to>
      <xdr:col>7</xdr:col>
      <xdr:colOff>142875</xdr:colOff>
      <xdr:row>35</xdr:row>
      <xdr:rowOff>152400</xdr:rowOff>
    </xdr:to>
    <xdr:pic>
      <xdr:nvPicPr>
        <xdr:cNvPr id="104" name="Picture 62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43425" y="61341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33</xdr:row>
      <xdr:rowOff>38100</xdr:rowOff>
    </xdr:from>
    <xdr:to>
      <xdr:col>9</xdr:col>
      <xdr:colOff>333375</xdr:colOff>
      <xdr:row>35</xdr:row>
      <xdr:rowOff>38100</xdr:rowOff>
    </xdr:to>
    <xdr:pic>
      <xdr:nvPicPr>
        <xdr:cNvPr id="105" name="Picture 62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10200" y="6162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33</xdr:row>
      <xdr:rowOff>38100</xdr:rowOff>
    </xdr:from>
    <xdr:to>
      <xdr:col>9</xdr:col>
      <xdr:colOff>1228725</xdr:colOff>
      <xdr:row>35</xdr:row>
      <xdr:rowOff>9525</xdr:rowOff>
    </xdr:to>
    <xdr:pic>
      <xdr:nvPicPr>
        <xdr:cNvPr id="106" name="Picture 62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238875" y="61626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1485900</xdr:colOff>
      <xdr:row>33</xdr:row>
      <xdr:rowOff>38100</xdr:rowOff>
    </xdr:from>
    <xdr:to>
      <xdr:col>11</xdr:col>
      <xdr:colOff>180975</xdr:colOff>
      <xdr:row>35</xdr:row>
      <xdr:rowOff>0</xdr:rowOff>
    </xdr:to>
    <xdr:pic>
      <xdr:nvPicPr>
        <xdr:cNvPr id="107" name="Picture 62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038975" y="61626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44</xdr:row>
      <xdr:rowOff>104775</xdr:rowOff>
    </xdr:from>
    <xdr:to>
      <xdr:col>21</xdr:col>
      <xdr:colOff>152400</xdr:colOff>
      <xdr:row>55</xdr:row>
      <xdr:rowOff>95250</xdr:rowOff>
    </xdr:to>
    <xdr:sp>
      <xdr:nvSpPr>
        <xdr:cNvPr id="108" name="AutoShape 629"/>
        <xdr:cNvSpPr>
          <a:spLocks/>
        </xdr:cNvSpPr>
      </xdr:nvSpPr>
      <xdr:spPr>
        <a:xfrm>
          <a:off x="161925" y="8515350"/>
          <a:ext cx="11696700" cy="209550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44</xdr:row>
      <xdr:rowOff>104775</xdr:rowOff>
    </xdr:from>
    <xdr:to>
      <xdr:col>21</xdr:col>
      <xdr:colOff>133350</xdr:colOff>
      <xdr:row>47</xdr:row>
      <xdr:rowOff>266700</xdr:rowOff>
    </xdr:to>
    <xdr:sp>
      <xdr:nvSpPr>
        <xdr:cNvPr id="109" name="Rectangle 630"/>
        <xdr:cNvSpPr>
          <a:spLocks/>
        </xdr:cNvSpPr>
      </xdr:nvSpPr>
      <xdr:spPr>
        <a:xfrm>
          <a:off x="238125" y="8515350"/>
          <a:ext cx="11601450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1438275</xdr:colOff>
      <xdr:row>45</xdr:row>
      <xdr:rowOff>57150</xdr:rowOff>
    </xdr:from>
    <xdr:to>
      <xdr:col>7</xdr:col>
      <xdr:colOff>95250</xdr:colOff>
      <xdr:row>47</xdr:row>
      <xdr:rowOff>104775</xdr:rowOff>
    </xdr:to>
    <xdr:pic>
      <xdr:nvPicPr>
        <xdr:cNvPr id="110" name="Picture 63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610100" y="8648700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45</xdr:row>
      <xdr:rowOff>0</xdr:rowOff>
    </xdr:from>
    <xdr:to>
      <xdr:col>9</xdr:col>
      <xdr:colOff>361950</xdr:colOff>
      <xdr:row>47</xdr:row>
      <xdr:rowOff>133350</xdr:rowOff>
    </xdr:to>
    <xdr:pic>
      <xdr:nvPicPr>
        <xdr:cNvPr id="111" name="Picture 63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19725" y="85915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771525</xdr:colOff>
      <xdr:row>45</xdr:row>
      <xdr:rowOff>0</xdr:rowOff>
    </xdr:from>
    <xdr:to>
      <xdr:col>9</xdr:col>
      <xdr:colOff>1257300</xdr:colOff>
      <xdr:row>47</xdr:row>
      <xdr:rowOff>114300</xdr:rowOff>
    </xdr:to>
    <xdr:pic>
      <xdr:nvPicPr>
        <xdr:cNvPr id="112" name="Picture 63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324600" y="8591550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45</xdr:row>
      <xdr:rowOff>0</xdr:rowOff>
    </xdr:from>
    <xdr:to>
      <xdr:col>11</xdr:col>
      <xdr:colOff>238125</xdr:colOff>
      <xdr:row>47</xdr:row>
      <xdr:rowOff>85725</xdr:rowOff>
    </xdr:to>
    <xdr:pic>
      <xdr:nvPicPr>
        <xdr:cNvPr id="113" name="Picture 63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143750" y="8591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45</xdr:row>
      <xdr:rowOff>104775</xdr:rowOff>
    </xdr:from>
    <xdr:to>
      <xdr:col>3</xdr:col>
      <xdr:colOff>333375</xdr:colOff>
      <xdr:row>47</xdr:row>
      <xdr:rowOff>28575</xdr:rowOff>
    </xdr:to>
    <xdr:sp>
      <xdr:nvSpPr>
        <xdr:cNvPr id="114" name="AutoShape 635"/>
        <xdr:cNvSpPr>
          <a:spLocks/>
        </xdr:cNvSpPr>
      </xdr:nvSpPr>
      <xdr:spPr>
        <a:xfrm>
          <a:off x="361950" y="8696325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B</a:t>
          </a:r>
        </a:p>
      </xdr:txBody>
    </xdr:sp>
    <xdr:clientData/>
  </xdr:twoCellAnchor>
  <xdr:twoCellAnchor>
    <xdr:from>
      <xdr:col>0</xdr:col>
      <xdr:colOff>171450</xdr:colOff>
      <xdr:row>57</xdr:row>
      <xdr:rowOff>9525</xdr:rowOff>
    </xdr:from>
    <xdr:to>
      <xdr:col>21</xdr:col>
      <xdr:colOff>190500</xdr:colOff>
      <xdr:row>68</xdr:row>
      <xdr:rowOff>104775</xdr:rowOff>
    </xdr:to>
    <xdr:sp>
      <xdr:nvSpPr>
        <xdr:cNvPr id="115" name="AutoShape 636"/>
        <xdr:cNvSpPr>
          <a:spLocks/>
        </xdr:cNvSpPr>
      </xdr:nvSpPr>
      <xdr:spPr>
        <a:xfrm>
          <a:off x="171450" y="10887075"/>
          <a:ext cx="11725275" cy="210502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57</xdr:row>
      <xdr:rowOff>9525</xdr:rowOff>
    </xdr:from>
    <xdr:to>
      <xdr:col>21</xdr:col>
      <xdr:colOff>152400</xdr:colOff>
      <xdr:row>60</xdr:row>
      <xdr:rowOff>295275</xdr:rowOff>
    </xdr:to>
    <xdr:sp>
      <xdr:nvSpPr>
        <xdr:cNvPr id="116" name="Rectangle 637"/>
        <xdr:cNvSpPr>
          <a:spLocks/>
        </xdr:cNvSpPr>
      </xdr:nvSpPr>
      <xdr:spPr>
        <a:xfrm>
          <a:off x="266700" y="10887075"/>
          <a:ext cx="11591925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58</xdr:row>
      <xdr:rowOff>133350</xdr:rowOff>
    </xdr:from>
    <xdr:to>
      <xdr:col>3</xdr:col>
      <xdr:colOff>342900</xdr:colOff>
      <xdr:row>60</xdr:row>
      <xdr:rowOff>57150</xdr:rowOff>
    </xdr:to>
    <xdr:sp>
      <xdr:nvSpPr>
        <xdr:cNvPr id="117" name="AutoShape 638"/>
        <xdr:cNvSpPr>
          <a:spLocks/>
        </xdr:cNvSpPr>
      </xdr:nvSpPr>
      <xdr:spPr>
        <a:xfrm>
          <a:off x="371475" y="11068050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C</a:t>
          </a:r>
        </a:p>
      </xdr:txBody>
    </xdr:sp>
    <xdr:clientData/>
  </xdr:twoCellAnchor>
  <xdr:twoCellAnchor editAs="oneCell">
    <xdr:from>
      <xdr:col>8</xdr:col>
      <xdr:colOff>133350</xdr:colOff>
      <xdr:row>58</xdr:row>
      <xdr:rowOff>0</xdr:rowOff>
    </xdr:from>
    <xdr:to>
      <xdr:col>9</xdr:col>
      <xdr:colOff>438150</xdr:colOff>
      <xdr:row>60</xdr:row>
      <xdr:rowOff>95250</xdr:rowOff>
    </xdr:to>
    <xdr:pic>
      <xdr:nvPicPr>
        <xdr:cNvPr id="118" name="Picture 63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19725" y="1093470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1447800</xdr:colOff>
      <xdr:row>58</xdr:row>
      <xdr:rowOff>28575</xdr:rowOff>
    </xdr:from>
    <xdr:to>
      <xdr:col>7</xdr:col>
      <xdr:colOff>85725</xdr:colOff>
      <xdr:row>60</xdr:row>
      <xdr:rowOff>133350</xdr:rowOff>
    </xdr:to>
    <xdr:pic>
      <xdr:nvPicPr>
        <xdr:cNvPr id="119" name="Picture 64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619625" y="1096327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771525</xdr:colOff>
      <xdr:row>57</xdr:row>
      <xdr:rowOff>28575</xdr:rowOff>
    </xdr:from>
    <xdr:to>
      <xdr:col>9</xdr:col>
      <xdr:colOff>1285875</xdr:colOff>
      <xdr:row>60</xdr:row>
      <xdr:rowOff>114300</xdr:rowOff>
    </xdr:to>
    <xdr:pic>
      <xdr:nvPicPr>
        <xdr:cNvPr id="120" name="Picture 64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324600" y="10906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57</xdr:row>
      <xdr:rowOff>28575</xdr:rowOff>
    </xdr:from>
    <xdr:to>
      <xdr:col>11</xdr:col>
      <xdr:colOff>333375</xdr:colOff>
      <xdr:row>60</xdr:row>
      <xdr:rowOff>104775</xdr:rowOff>
    </xdr:to>
    <xdr:pic>
      <xdr:nvPicPr>
        <xdr:cNvPr id="121" name="Picture 64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200900" y="109061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70</xdr:row>
      <xdr:rowOff>95250</xdr:rowOff>
    </xdr:from>
    <xdr:to>
      <xdr:col>21</xdr:col>
      <xdr:colOff>190500</xdr:colOff>
      <xdr:row>81</xdr:row>
      <xdr:rowOff>104775</xdr:rowOff>
    </xdr:to>
    <xdr:sp>
      <xdr:nvSpPr>
        <xdr:cNvPr id="122" name="AutoShape 643"/>
        <xdr:cNvSpPr>
          <a:spLocks/>
        </xdr:cNvSpPr>
      </xdr:nvSpPr>
      <xdr:spPr>
        <a:xfrm>
          <a:off x="180975" y="13287375"/>
          <a:ext cx="11715750" cy="200025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70</xdr:row>
      <xdr:rowOff>85725</xdr:rowOff>
    </xdr:from>
    <xdr:to>
      <xdr:col>21</xdr:col>
      <xdr:colOff>152400</xdr:colOff>
      <xdr:row>73</xdr:row>
      <xdr:rowOff>152400</xdr:rowOff>
    </xdr:to>
    <xdr:sp>
      <xdr:nvSpPr>
        <xdr:cNvPr id="123" name="Rectangle 644"/>
        <xdr:cNvSpPr>
          <a:spLocks/>
        </xdr:cNvSpPr>
      </xdr:nvSpPr>
      <xdr:spPr>
        <a:xfrm>
          <a:off x="266700" y="13277850"/>
          <a:ext cx="11591925" cy="60960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71</xdr:row>
      <xdr:rowOff>85725</xdr:rowOff>
    </xdr:from>
    <xdr:to>
      <xdr:col>3</xdr:col>
      <xdr:colOff>381000</xdr:colOff>
      <xdr:row>73</xdr:row>
      <xdr:rowOff>9525</xdr:rowOff>
    </xdr:to>
    <xdr:sp>
      <xdr:nvSpPr>
        <xdr:cNvPr id="124" name="AutoShape 645"/>
        <xdr:cNvSpPr>
          <a:spLocks/>
        </xdr:cNvSpPr>
      </xdr:nvSpPr>
      <xdr:spPr>
        <a:xfrm>
          <a:off x="409575" y="13458825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D</a:t>
          </a:r>
        </a:p>
      </xdr:txBody>
    </xdr:sp>
    <xdr:clientData/>
  </xdr:twoCellAnchor>
  <xdr:twoCellAnchor editAs="oneCell">
    <xdr:from>
      <xdr:col>5</xdr:col>
      <xdr:colOff>1438275</xdr:colOff>
      <xdr:row>70</xdr:row>
      <xdr:rowOff>123825</xdr:rowOff>
    </xdr:from>
    <xdr:to>
      <xdr:col>7</xdr:col>
      <xdr:colOff>95250</xdr:colOff>
      <xdr:row>73</xdr:row>
      <xdr:rowOff>66675</xdr:rowOff>
    </xdr:to>
    <xdr:pic>
      <xdr:nvPicPr>
        <xdr:cNvPr id="125" name="Picture 64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610100" y="133159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70</xdr:row>
      <xdr:rowOff>123825</xdr:rowOff>
    </xdr:from>
    <xdr:to>
      <xdr:col>9</xdr:col>
      <xdr:colOff>419100</xdr:colOff>
      <xdr:row>73</xdr:row>
      <xdr:rowOff>85725</xdr:rowOff>
    </xdr:to>
    <xdr:pic>
      <xdr:nvPicPr>
        <xdr:cNvPr id="126" name="Picture 64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67350" y="133159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771525</xdr:colOff>
      <xdr:row>70</xdr:row>
      <xdr:rowOff>123825</xdr:rowOff>
    </xdr:from>
    <xdr:to>
      <xdr:col>9</xdr:col>
      <xdr:colOff>1257300</xdr:colOff>
      <xdr:row>73</xdr:row>
      <xdr:rowOff>66675</xdr:rowOff>
    </xdr:to>
    <xdr:pic>
      <xdr:nvPicPr>
        <xdr:cNvPr id="127" name="Picture 64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324600" y="133159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70</xdr:row>
      <xdr:rowOff>123825</xdr:rowOff>
    </xdr:from>
    <xdr:to>
      <xdr:col>11</xdr:col>
      <xdr:colOff>333375</xdr:colOff>
      <xdr:row>73</xdr:row>
      <xdr:rowOff>38100</xdr:rowOff>
    </xdr:to>
    <xdr:pic>
      <xdr:nvPicPr>
        <xdr:cNvPr id="128" name="Picture 64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229475" y="133159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82</xdr:row>
      <xdr:rowOff>238125</xdr:rowOff>
    </xdr:from>
    <xdr:to>
      <xdr:col>21</xdr:col>
      <xdr:colOff>180975</xdr:colOff>
      <xdr:row>94</xdr:row>
      <xdr:rowOff>85725</xdr:rowOff>
    </xdr:to>
    <xdr:sp>
      <xdr:nvSpPr>
        <xdr:cNvPr id="129" name="AutoShape 653"/>
        <xdr:cNvSpPr>
          <a:spLocks/>
        </xdr:cNvSpPr>
      </xdr:nvSpPr>
      <xdr:spPr>
        <a:xfrm>
          <a:off x="171450" y="15544800"/>
          <a:ext cx="11715750" cy="209550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82</xdr:row>
      <xdr:rowOff>238125</xdr:rowOff>
    </xdr:from>
    <xdr:to>
      <xdr:col>21</xdr:col>
      <xdr:colOff>142875</xdr:colOff>
      <xdr:row>86</xdr:row>
      <xdr:rowOff>95250</xdr:rowOff>
    </xdr:to>
    <xdr:sp>
      <xdr:nvSpPr>
        <xdr:cNvPr id="130" name="Rectangle 654"/>
        <xdr:cNvSpPr>
          <a:spLocks/>
        </xdr:cNvSpPr>
      </xdr:nvSpPr>
      <xdr:spPr>
        <a:xfrm>
          <a:off x="257175" y="15544800"/>
          <a:ext cx="11591925" cy="65722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83</xdr:row>
      <xdr:rowOff>161925</xdr:rowOff>
    </xdr:from>
    <xdr:to>
      <xdr:col>3</xdr:col>
      <xdr:colOff>371475</xdr:colOff>
      <xdr:row>85</xdr:row>
      <xdr:rowOff>85725</xdr:rowOff>
    </xdr:to>
    <xdr:sp>
      <xdr:nvSpPr>
        <xdr:cNvPr id="131" name="AutoShape 655"/>
        <xdr:cNvSpPr>
          <a:spLocks/>
        </xdr:cNvSpPr>
      </xdr:nvSpPr>
      <xdr:spPr>
        <a:xfrm>
          <a:off x="400050" y="15725775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E</a:t>
          </a:r>
        </a:p>
      </xdr:txBody>
    </xdr:sp>
    <xdr:clientData/>
  </xdr:twoCellAnchor>
  <xdr:twoCellAnchor editAs="oneCell">
    <xdr:from>
      <xdr:col>5</xdr:col>
      <xdr:colOff>1457325</xdr:colOff>
      <xdr:row>83</xdr:row>
      <xdr:rowOff>57150</xdr:rowOff>
    </xdr:from>
    <xdr:to>
      <xdr:col>7</xdr:col>
      <xdr:colOff>95250</xdr:colOff>
      <xdr:row>85</xdr:row>
      <xdr:rowOff>152400</xdr:rowOff>
    </xdr:to>
    <xdr:pic>
      <xdr:nvPicPr>
        <xdr:cNvPr id="132" name="Picture 65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629150" y="156210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83</xdr:row>
      <xdr:rowOff>9525</xdr:rowOff>
    </xdr:from>
    <xdr:to>
      <xdr:col>9</xdr:col>
      <xdr:colOff>504825</xdr:colOff>
      <xdr:row>85</xdr:row>
      <xdr:rowOff>171450</xdr:rowOff>
    </xdr:to>
    <xdr:pic>
      <xdr:nvPicPr>
        <xdr:cNvPr id="133" name="Picture 6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457825" y="155733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800100</xdr:colOff>
      <xdr:row>83</xdr:row>
      <xdr:rowOff>28575</xdr:rowOff>
    </xdr:from>
    <xdr:to>
      <xdr:col>9</xdr:col>
      <xdr:colOff>1266825</xdr:colOff>
      <xdr:row>85</xdr:row>
      <xdr:rowOff>133350</xdr:rowOff>
    </xdr:to>
    <xdr:pic>
      <xdr:nvPicPr>
        <xdr:cNvPr id="134" name="Picture 65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353175" y="155924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83</xdr:row>
      <xdr:rowOff>57150</xdr:rowOff>
    </xdr:from>
    <xdr:to>
      <xdr:col>11</xdr:col>
      <xdr:colOff>285750</xdr:colOff>
      <xdr:row>85</xdr:row>
      <xdr:rowOff>104775</xdr:rowOff>
    </xdr:to>
    <xdr:pic>
      <xdr:nvPicPr>
        <xdr:cNvPr id="135" name="Picture 65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248525" y="1562100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95</xdr:row>
      <xdr:rowOff>171450</xdr:rowOff>
    </xdr:from>
    <xdr:to>
      <xdr:col>21</xdr:col>
      <xdr:colOff>152400</xdr:colOff>
      <xdr:row>107</xdr:row>
      <xdr:rowOff>85725</xdr:rowOff>
    </xdr:to>
    <xdr:sp>
      <xdr:nvSpPr>
        <xdr:cNvPr id="136" name="AutoShape 660"/>
        <xdr:cNvSpPr>
          <a:spLocks/>
        </xdr:cNvSpPr>
      </xdr:nvSpPr>
      <xdr:spPr>
        <a:xfrm>
          <a:off x="171450" y="17907000"/>
          <a:ext cx="11687175" cy="216217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171450</xdr:rowOff>
    </xdr:from>
    <xdr:to>
      <xdr:col>21</xdr:col>
      <xdr:colOff>104775</xdr:colOff>
      <xdr:row>99</xdr:row>
      <xdr:rowOff>76200</xdr:rowOff>
    </xdr:to>
    <xdr:sp>
      <xdr:nvSpPr>
        <xdr:cNvPr id="137" name="Rectangle 661"/>
        <xdr:cNvSpPr>
          <a:spLocks/>
        </xdr:cNvSpPr>
      </xdr:nvSpPr>
      <xdr:spPr>
        <a:xfrm>
          <a:off x="276225" y="17907000"/>
          <a:ext cx="11534775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96</xdr:row>
      <xdr:rowOff>104775</xdr:rowOff>
    </xdr:from>
    <xdr:to>
      <xdr:col>3</xdr:col>
      <xdr:colOff>371475</xdr:colOff>
      <xdr:row>98</xdr:row>
      <xdr:rowOff>28575</xdr:rowOff>
    </xdr:to>
    <xdr:sp>
      <xdr:nvSpPr>
        <xdr:cNvPr id="138" name="AutoShape 662"/>
        <xdr:cNvSpPr>
          <a:spLocks/>
        </xdr:cNvSpPr>
      </xdr:nvSpPr>
      <xdr:spPr>
        <a:xfrm>
          <a:off x="400050" y="18097500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F</a:t>
          </a:r>
        </a:p>
      </xdr:txBody>
    </xdr:sp>
    <xdr:clientData/>
  </xdr:twoCellAnchor>
  <xdr:twoCellAnchor editAs="oneCell">
    <xdr:from>
      <xdr:col>5</xdr:col>
      <xdr:colOff>1400175</xdr:colOff>
      <xdr:row>95</xdr:row>
      <xdr:rowOff>219075</xdr:rowOff>
    </xdr:from>
    <xdr:to>
      <xdr:col>7</xdr:col>
      <xdr:colOff>95250</xdr:colOff>
      <xdr:row>98</xdr:row>
      <xdr:rowOff>114300</xdr:rowOff>
    </xdr:to>
    <xdr:pic>
      <xdr:nvPicPr>
        <xdr:cNvPr id="139" name="Picture 6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572000" y="179546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96</xdr:row>
      <xdr:rowOff>0</xdr:rowOff>
    </xdr:from>
    <xdr:to>
      <xdr:col>9</xdr:col>
      <xdr:colOff>361950</xdr:colOff>
      <xdr:row>98</xdr:row>
      <xdr:rowOff>57150</xdr:rowOff>
    </xdr:to>
    <xdr:pic>
      <xdr:nvPicPr>
        <xdr:cNvPr id="140" name="Picture 6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505450" y="17992725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809625</xdr:colOff>
      <xdr:row>95</xdr:row>
      <xdr:rowOff>219075</xdr:rowOff>
    </xdr:from>
    <xdr:to>
      <xdr:col>9</xdr:col>
      <xdr:colOff>1390650</xdr:colOff>
      <xdr:row>98</xdr:row>
      <xdr:rowOff>161925</xdr:rowOff>
    </xdr:to>
    <xdr:pic>
      <xdr:nvPicPr>
        <xdr:cNvPr id="141" name="Picture 6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362700" y="179546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95</xdr:row>
      <xdr:rowOff>180975</xdr:rowOff>
    </xdr:from>
    <xdr:to>
      <xdr:col>11</xdr:col>
      <xdr:colOff>419100</xdr:colOff>
      <xdr:row>98</xdr:row>
      <xdr:rowOff>123825</xdr:rowOff>
    </xdr:to>
    <xdr:pic>
      <xdr:nvPicPr>
        <xdr:cNvPr id="142" name="Picture 6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10425" y="179165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200025</xdr:rowOff>
    </xdr:from>
    <xdr:to>
      <xdr:col>21</xdr:col>
      <xdr:colOff>142875</xdr:colOff>
      <xdr:row>120</xdr:row>
      <xdr:rowOff>85725</xdr:rowOff>
    </xdr:to>
    <xdr:sp>
      <xdr:nvSpPr>
        <xdr:cNvPr id="143" name="AutoShape 667"/>
        <xdr:cNvSpPr>
          <a:spLocks/>
        </xdr:cNvSpPr>
      </xdr:nvSpPr>
      <xdr:spPr>
        <a:xfrm>
          <a:off x="152400" y="20364450"/>
          <a:ext cx="11696700" cy="213360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108</xdr:row>
      <xdr:rowOff>200025</xdr:rowOff>
    </xdr:from>
    <xdr:to>
      <xdr:col>21</xdr:col>
      <xdr:colOff>104775</xdr:colOff>
      <xdr:row>112</xdr:row>
      <xdr:rowOff>104775</xdr:rowOff>
    </xdr:to>
    <xdr:sp>
      <xdr:nvSpPr>
        <xdr:cNvPr id="144" name="Rectangle 668"/>
        <xdr:cNvSpPr>
          <a:spLocks/>
        </xdr:cNvSpPr>
      </xdr:nvSpPr>
      <xdr:spPr>
        <a:xfrm>
          <a:off x="257175" y="20364450"/>
          <a:ext cx="11553825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109</xdr:row>
      <xdr:rowOff>133350</xdr:rowOff>
    </xdr:from>
    <xdr:to>
      <xdr:col>3</xdr:col>
      <xdr:colOff>352425</xdr:colOff>
      <xdr:row>111</xdr:row>
      <xdr:rowOff>57150</xdr:rowOff>
    </xdr:to>
    <xdr:sp>
      <xdr:nvSpPr>
        <xdr:cNvPr id="145" name="AutoShape 669"/>
        <xdr:cNvSpPr>
          <a:spLocks/>
        </xdr:cNvSpPr>
      </xdr:nvSpPr>
      <xdr:spPr>
        <a:xfrm>
          <a:off x="381000" y="20554950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G
</a:t>
          </a:r>
        </a:p>
      </xdr:txBody>
    </xdr:sp>
    <xdr:clientData/>
  </xdr:twoCellAnchor>
  <xdr:twoCellAnchor editAs="oneCell">
    <xdr:from>
      <xdr:col>5</xdr:col>
      <xdr:colOff>1181100</xdr:colOff>
      <xdr:row>108</xdr:row>
      <xdr:rowOff>152400</xdr:rowOff>
    </xdr:from>
    <xdr:to>
      <xdr:col>7</xdr:col>
      <xdr:colOff>57150</xdr:colOff>
      <xdr:row>112</xdr:row>
      <xdr:rowOff>57150</xdr:rowOff>
    </xdr:to>
    <xdr:pic>
      <xdr:nvPicPr>
        <xdr:cNvPr id="146" name="Picture 67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352925" y="2031682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108</xdr:row>
      <xdr:rowOff>238125</xdr:rowOff>
    </xdr:from>
    <xdr:to>
      <xdr:col>9</xdr:col>
      <xdr:colOff>333375</xdr:colOff>
      <xdr:row>111</xdr:row>
      <xdr:rowOff>161925</xdr:rowOff>
    </xdr:to>
    <xdr:pic>
      <xdr:nvPicPr>
        <xdr:cNvPr id="147" name="Picture 67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353050" y="204025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790575</xdr:colOff>
      <xdr:row>109</xdr:row>
      <xdr:rowOff>19050</xdr:rowOff>
    </xdr:from>
    <xdr:to>
      <xdr:col>9</xdr:col>
      <xdr:colOff>1276350</xdr:colOff>
      <xdr:row>111</xdr:row>
      <xdr:rowOff>152400</xdr:rowOff>
    </xdr:to>
    <xdr:pic>
      <xdr:nvPicPr>
        <xdr:cNvPr id="148" name="Picture 67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343650" y="2044065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109</xdr:row>
      <xdr:rowOff>19050</xdr:rowOff>
    </xdr:from>
    <xdr:to>
      <xdr:col>11</xdr:col>
      <xdr:colOff>409575</xdr:colOff>
      <xdr:row>111</xdr:row>
      <xdr:rowOff>152400</xdr:rowOff>
    </xdr:to>
    <xdr:pic>
      <xdr:nvPicPr>
        <xdr:cNvPr id="149" name="Picture 67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277100" y="2044065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121</xdr:row>
      <xdr:rowOff>209550</xdr:rowOff>
    </xdr:from>
    <xdr:to>
      <xdr:col>21</xdr:col>
      <xdr:colOff>171450</xdr:colOff>
      <xdr:row>133</xdr:row>
      <xdr:rowOff>95250</xdr:rowOff>
    </xdr:to>
    <xdr:sp>
      <xdr:nvSpPr>
        <xdr:cNvPr id="150" name="AutoShape 674"/>
        <xdr:cNvSpPr>
          <a:spLocks/>
        </xdr:cNvSpPr>
      </xdr:nvSpPr>
      <xdr:spPr>
        <a:xfrm>
          <a:off x="142875" y="22802850"/>
          <a:ext cx="11734800" cy="211455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121</xdr:row>
      <xdr:rowOff>209550</xdr:rowOff>
    </xdr:from>
    <xdr:to>
      <xdr:col>21</xdr:col>
      <xdr:colOff>142875</xdr:colOff>
      <xdr:row>125</xdr:row>
      <xdr:rowOff>133350</xdr:rowOff>
    </xdr:to>
    <xdr:sp>
      <xdr:nvSpPr>
        <xdr:cNvPr id="151" name="Rectangle 675"/>
        <xdr:cNvSpPr>
          <a:spLocks/>
        </xdr:cNvSpPr>
      </xdr:nvSpPr>
      <xdr:spPr>
        <a:xfrm>
          <a:off x="228600" y="22802850"/>
          <a:ext cx="11620500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122</xdr:row>
      <xdr:rowOff>161925</xdr:rowOff>
    </xdr:from>
    <xdr:to>
      <xdr:col>3</xdr:col>
      <xdr:colOff>342900</xdr:colOff>
      <xdr:row>124</xdr:row>
      <xdr:rowOff>85725</xdr:rowOff>
    </xdr:to>
    <xdr:sp>
      <xdr:nvSpPr>
        <xdr:cNvPr id="152" name="AutoShape 676"/>
        <xdr:cNvSpPr>
          <a:spLocks/>
        </xdr:cNvSpPr>
      </xdr:nvSpPr>
      <xdr:spPr>
        <a:xfrm>
          <a:off x="371475" y="22993350"/>
          <a:ext cx="15906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Group H
</a:t>
          </a:r>
        </a:p>
      </xdr:txBody>
    </xdr:sp>
    <xdr:clientData/>
  </xdr:twoCellAnchor>
  <xdr:twoCellAnchor editAs="oneCell">
    <xdr:from>
      <xdr:col>5</xdr:col>
      <xdr:colOff>1238250</xdr:colOff>
      <xdr:row>122</xdr:row>
      <xdr:rowOff>19050</xdr:rowOff>
    </xdr:from>
    <xdr:to>
      <xdr:col>6</xdr:col>
      <xdr:colOff>171450</xdr:colOff>
      <xdr:row>124</xdr:row>
      <xdr:rowOff>142875</xdr:rowOff>
    </xdr:to>
    <xdr:pic>
      <xdr:nvPicPr>
        <xdr:cNvPr id="153" name="Picture 67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410075" y="228504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121</xdr:row>
      <xdr:rowOff>219075</xdr:rowOff>
    </xdr:from>
    <xdr:to>
      <xdr:col>9</xdr:col>
      <xdr:colOff>304800</xdr:colOff>
      <xdr:row>124</xdr:row>
      <xdr:rowOff>114300</xdr:rowOff>
    </xdr:to>
    <xdr:pic>
      <xdr:nvPicPr>
        <xdr:cNvPr id="154" name="Picture 67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353050" y="2281237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762000</xdr:colOff>
      <xdr:row>122</xdr:row>
      <xdr:rowOff>19050</xdr:rowOff>
    </xdr:from>
    <xdr:to>
      <xdr:col>9</xdr:col>
      <xdr:colOff>1257300</xdr:colOff>
      <xdr:row>124</xdr:row>
      <xdr:rowOff>161925</xdr:rowOff>
    </xdr:to>
    <xdr:pic>
      <xdr:nvPicPr>
        <xdr:cNvPr id="155" name="Picture 67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315075" y="228504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121</xdr:row>
      <xdr:rowOff>209550</xdr:rowOff>
    </xdr:from>
    <xdr:to>
      <xdr:col>11</xdr:col>
      <xdr:colOff>390525</xdr:colOff>
      <xdr:row>124</xdr:row>
      <xdr:rowOff>142875</xdr:rowOff>
    </xdr:to>
    <xdr:pic>
      <xdr:nvPicPr>
        <xdr:cNvPr id="156" name="Picture 68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210425" y="228028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17</xdr:row>
      <xdr:rowOff>9525</xdr:rowOff>
    </xdr:from>
    <xdr:to>
      <xdr:col>10</xdr:col>
      <xdr:colOff>133350</xdr:colOff>
      <xdr:row>20</xdr:row>
      <xdr:rowOff>171450</xdr:rowOff>
    </xdr:to>
    <xdr:sp>
      <xdr:nvSpPr>
        <xdr:cNvPr id="157" name="Rectangle 690"/>
        <xdr:cNvSpPr>
          <a:spLocks/>
        </xdr:cNvSpPr>
      </xdr:nvSpPr>
      <xdr:spPr>
        <a:xfrm>
          <a:off x="5105400" y="3238500"/>
          <a:ext cx="2133600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18</xdr:row>
      <xdr:rowOff>9525</xdr:rowOff>
    </xdr:from>
    <xdr:to>
      <xdr:col>9</xdr:col>
      <xdr:colOff>1266825</xdr:colOff>
      <xdr:row>19</xdr:row>
      <xdr:rowOff>104775</xdr:rowOff>
    </xdr:to>
    <xdr:sp>
      <xdr:nvSpPr>
        <xdr:cNvPr id="158" name="AutoShape 691"/>
        <xdr:cNvSpPr>
          <a:spLocks/>
        </xdr:cNvSpPr>
      </xdr:nvSpPr>
      <xdr:spPr>
        <a:xfrm>
          <a:off x="5476875" y="3419475"/>
          <a:ext cx="13430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Predictor</a:t>
          </a:r>
        </a:p>
      </xdr:txBody>
    </xdr:sp>
    <xdr:clientData/>
  </xdr:twoCellAnchor>
  <xdr:twoCellAnchor>
    <xdr:from>
      <xdr:col>7</xdr:col>
      <xdr:colOff>28575</xdr:colOff>
      <xdr:row>17</xdr:row>
      <xdr:rowOff>28575</xdr:rowOff>
    </xdr:from>
    <xdr:to>
      <xdr:col>10</xdr:col>
      <xdr:colOff>114300</xdr:colOff>
      <xdr:row>21</xdr:row>
      <xdr:rowOff>0</xdr:rowOff>
    </xdr:to>
    <xdr:sp>
      <xdr:nvSpPr>
        <xdr:cNvPr id="159" name="AutoShape 692"/>
        <xdr:cNvSpPr>
          <a:spLocks/>
        </xdr:cNvSpPr>
      </xdr:nvSpPr>
      <xdr:spPr>
        <a:xfrm>
          <a:off x="5019675" y="3257550"/>
          <a:ext cx="2200275" cy="69532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135</xdr:row>
      <xdr:rowOff>104775</xdr:rowOff>
    </xdr:from>
    <xdr:to>
      <xdr:col>10</xdr:col>
      <xdr:colOff>123825</xdr:colOff>
      <xdr:row>139</xdr:row>
      <xdr:rowOff>85725</xdr:rowOff>
    </xdr:to>
    <xdr:sp>
      <xdr:nvSpPr>
        <xdr:cNvPr id="160" name="Rectangle 693"/>
        <xdr:cNvSpPr>
          <a:spLocks/>
        </xdr:cNvSpPr>
      </xdr:nvSpPr>
      <xdr:spPr>
        <a:xfrm>
          <a:off x="5095875" y="25288875"/>
          <a:ext cx="2133600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135</xdr:row>
      <xdr:rowOff>104775</xdr:rowOff>
    </xdr:from>
    <xdr:to>
      <xdr:col>10</xdr:col>
      <xdr:colOff>142875</xdr:colOff>
      <xdr:row>139</xdr:row>
      <xdr:rowOff>76200</xdr:rowOff>
    </xdr:to>
    <xdr:sp>
      <xdr:nvSpPr>
        <xdr:cNvPr id="161" name="AutoShape 694"/>
        <xdr:cNvSpPr>
          <a:spLocks/>
        </xdr:cNvSpPr>
      </xdr:nvSpPr>
      <xdr:spPr>
        <a:xfrm>
          <a:off x="5048250" y="25288875"/>
          <a:ext cx="2200275" cy="69532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136</xdr:row>
      <xdr:rowOff>95250</xdr:rowOff>
    </xdr:from>
    <xdr:to>
      <xdr:col>10</xdr:col>
      <xdr:colOff>76200</xdr:colOff>
      <xdr:row>138</xdr:row>
      <xdr:rowOff>0</xdr:rowOff>
    </xdr:to>
    <xdr:sp macro="[0]!WordArt683_Click">
      <xdr:nvSpPr>
        <xdr:cNvPr id="162" name="AutoShape 695"/>
        <xdr:cNvSpPr>
          <a:spLocks/>
        </xdr:cNvSpPr>
      </xdr:nvSpPr>
      <xdr:spPr>
        <a:xfrm>
          <a:off x="5219700" y="25460325"/>
          <a:ext cx="19621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Go to second stage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21</xdr:col>
      <xdr:colOff>400050</xdr:colOff>
      <xdr:row>10</xdr:row>
      <xdr:rowOff>114300</xdr:rowOff>
    </xdr:to>
    <xdr:pic>
      <xdr:nvPicPr>
        <xdr:cNvPr id="163" name="Picture 69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38100"/>
          <a:ext cx="121062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76200</xdr:rowOff>
    </xdr:from>
    <xdr:to>
      <xdr:col>10</xdr:col>
      <xdr:colOff>142875</xdr:colOff>
      <xdr:row>13</xdr:row>
      <xdr:rowOff>142875</xdr:rowOff>
    </xdr:to>
    <xdr:pic>
      <xdr:nvPicPr>
        <xdr:cNvPr id="164" name="Picture 69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00625" y="1885950"/>
          <a:ext cx="2247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140</xdr:row>
      <xdr:rowOff>76200</xdr:rowOff>
    </xdr:from>
    <xdr:to>
      <xdr:col>10</xdr:col>
      <xdr:colOff>171450</xdr:colOff>
      <xdr:row>144</xdr:row>
      <xdr:rowOff>57150</xdr:rowOff>
    </xdr:to>
    <xdr:sp>
      <xdr:nvSpPr>
        <xdr:cNvPr id="165" name="Rectangle 717"/>
        <xdr:cNvSpPr>
          <a:spLocks/>
        </xdr:cNvSpPr>
      </xdr:nvSpPr>
      <xdr:spPr>
        <a:xfrm>
          <a:off x="5143500" y="26165175"/>
          <a:ext cx="2133600" cy="7048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141</xdr:row>
      <xdr:rowOff>47625</xdr:rowOff>
    </xdr:from>
    <xdr:to>
      <xdr:col>9</xdr:col>
      <xdr:colOff>1381125</xdr:colOff>
      <xdr:row>142</xdr:row>
      <xdr:rowOff>171450</xdr:rowOff>
    </xdr:to>
    <xdr:sp macro="[0]!WordArt718_Click">
      <xdr:nvSpPr>
        <xdr:cNvPr id="166" name="AutoShape 718"/>
        <xdr:cNvSpPr>
          <a:spLocks/>
        </xdr:cNvSpPr>
      </xdr:nvSpPr>
      <xdr:spPr>
        <a:xfrm>
          <a:off x="5438775" y="26317575"/>
          <a:ext cx="14954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Reset all groups</a:t>
          </a:r>
        </a:p>
      </xdr:txBody>
    </xdr:sp>
    <xdr:clientData/>
  </xdr:twoCellAnchor>
  <xdr:twoCellAnchor>
    <xdr:from>
      <xdr:col>7</xdr:col>
      <xdr:colOff>76200</xdr:colOff>
      <xdr:row>140</xdr:row>
      <xdr:rowOff>57150</xdr:rowOff>
    </xdr:from>
    <xdr:to>
      <xdr:col>10</xdr:col>
      <xdr:colOff>161925</xdr:colOff>
      <xdr:row>144</xdr:row>
      <xdr:rowOff>28575</xdr:rowOff>
    </xdr:to>
    <xdr:sp>
      <xdr:nvSpPr>
        <xdr:cNvPr id="167" name="AutoShape 719"/>
        <xdr:cNvSpPr>
          <a:spLocks/>
        </xdr:cNvSpPr>
      </xdr:nvSpPr>
      <xdr:spPr>
        <a:xfrm>
          <a:off x="5067300" y="26146125"/>
          <a:ext cx="2200275" cy="69532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23</xdr:row>
      <xdr:rowOff>38100</xdr:rowOff>
    </xdr:from>
    <xdr:to>
      <xdr:col>6</xdr:col>
      <xdr:colOff>180975</xdr:colOff>
      <xdr:row>24</xdr:row>
      <xdr:rowOff>142875</xdr:rowOff>
    </xdr:to>
    <xdr:sp>
      <xdr:nvSpPr>
        <xdr:cNvPr id="168" name="AutoShape 726"/>
        <xdr:cNvSpPr>
          <a:spLocks/>
        </xdr:cNvSpPr>
      </xdr:nvSpPr>
      <xdr:spPr>
        <a:xfrm>
          <a:off x="3810000" y="4352925"/>
          <a:ext cx="10953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First name:</a:t>
          </a:r>
        </a:p>
      </xdr:txBody>
    </xdr:sp>
    <xdr:clientData/>
  </xdr:twoCellAnchor>
  <xdr:twoCellAnchor>
    <xdr:from>
      <xdr:col>5</xdr:col>
      <xdr:colOff>1095375</xdr:colOff>
      <xdr:row>27</xdr:row>
      <xdr:rowOff>104775</xdr:rowOff>
    </xdr:from>
    <xdr:to>
      <xdr:col>6</xdr:col>
      <xdr:colOff>104775</xdr:colOff>
      <xdr:row>29</xdr:row>
      <xdr:rowOff>19050</xdr:rowOff>
    </xdr:to>
    <xdr:sp>
      <xdr:nvSpPr>
        <xdr:cNvPr id="169" name="AutoShape 727"/>
        <xdr:cNvSpPr>
          <a:spLocks/>
        </xdr:cNvSpPr>
      </xdr:nvSpPr>
      <xdr:spPr>
        <a:xfrm>
          <a:off x="4267200" y="5143500"/>
          <a:ext cx="5619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Date :
</a:t>
          </a:r>
        </a:p>
      </xdr:txBody>
    </xdr:sp>
    <xdr:clientData/>
  </xdr:twoCellAnchor>
  <xdr:twoCellAnchor>
    <xdr:from>
      <xdr:col>5</xdr:col>
      <xdr:colOff>542925</xdr:colOff>
      <xdr:row>25</xdr:row>
      <xdr:rowOff>85725</xdr:rowOff>
    </xdr:from>
    <xdr:to>
      <xdr:col>6</xdr:col>
      <xdr:colOff>133350</xdr:colOff>
      <xdr:row>27</xdr:row>
      <xdr:rowOff>0</xdr:rowOff>
    </xdr:to>
    <xdr:sp>
      <xdr:nvSpPr>
        <xdr:cNvPr id="170" name="AutoShape 728"/>
        <xdr:cNvSpPr>
          <a:spLocks/>
        </xdr:cNvSpPr>
      </xdr:nvSpPr>
      <xdr:spPr>
        <a:xfrm>
          <a:off x="3714750" y="4762500"/>
          <a:ext cx="11430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Last name:</a:t>
          </a:r>
        </a:p>
      </xdr:txBody>
    </xdr:sp>
    <xdr:clientData/>
  </xdr:twoCellAnchor>
  <xdr:twoCellAnchor editAs="oneCell">
    <xdr:from>
      <xdr:col>7</xdr:col>
      <xdr:colOff>95250</xdr:colOff>
      <xdr:row>23</xdr:row>
      <xdr:rowOff>28575</xdr:rowOff>
    </xdr:from>
    <xdr:to>
      <xdr:col>10</xdr:col>
      <xdr:colOff>85725</xdr:colOff>
      <xdr:row>25</xdr:row>
      <xdr:rowOff>9525</xdr:rowOff>
    </xdr:to>
    <xdr:pic>
      <xdr:nvPicPr>
        <xdr:cNvPr id="171" name="TextBox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86350" y="4343400"/>
          <a:ext cx="2105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57150</xdr:rowOff>
    </xdr:from>
    <xdr:to>
      <xdr:col>10</xdr:col>
      <xdr:colOff>85725</xdr:colOff>
      <xdr:row>27</xdr:row>
      <xdr:rowOff>38100</xdr:rowOff>
    </xdr:to>
    <xdr:pic>
      <xdr:nvPicPr>
        <xdr:cNvPr id="172" name="TextBox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86350" y="4733925"/>
          <a:ext cx="2105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95250</xdr:colOff>
      <xdr:row>27</xdr:row>
      <xdr:rowOff>95250</xdr:rowOff>
    </xdr:from>
    <xdr:to>
      <xdr:col>10</xdr:col>
      <xdr:colOff>85725</xdr:colOff>
      <xdr:row>29</xdr:row>
      <xdr:rowOff>76200</xdr:rowOff>
    </xdr:to>
    <xdr:pic>
      <xdr:nvPicPr>
        <xdr:cNvPr id="173" name="TextBox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86350" y="5133975"/>
          <a:ext cx="2105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542925</xdr:colOff>
      <xdr:row>23</xdr:row>
      <xdr:rowOff>152400</xdr:rowOff>
    </xdr:from>
    <xdr:to>
      <xdr:col>13</xdr:col>
      <xdr:colOff>771525</xdr:colOff>
      <xdr:row>25</xdr:row>
      <xdr:rowOff>133350</xdr:rowOff>
    </xdr:to>
    <xdr:sp>
      <xdr:nvSpPr>
        <xdr:cNvPr id="174" name="Rectangle 736"/>
        <xdr:cNvSpPr>
          <a:spLocks/>
        </xdr:cNvSpPr>
      </xdr:nvSpPr>
      <xdr:spPr>
        <a:xfrm>
          <a:off x="7896225" y="4467225"/>
          <a:ext cx="1028700" cy="34290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24</xdr:row>
      <xdr:rowOff>57150</xdr:rowOff>
    </xdr:from>
    <xdr:to>
      <xdr:col>13</xdr:col>
      <xdr:colOff>571500</xdr:colOff>
      <xdr:row>25</xdr:row>
      <xdr:rowOff>9525</xdr:rowOff>
    </xdr:to>
    <xdr:sp macro="[0]!WordArt737_Click">
      <xdr:nvSpPr>
        <xdr:cNvPr id="175" name="AutoShape 737"/>
        <xdr:cNvSpPr>
          <a:spLocks/>
        </xdr:cNvSpPr>
      </xdr:nvSpPr>
      <xdr:spPr>
        <a:xfrm>
          <a:off x="8067675" y="4552950"/>
          <a:ext cx="6572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587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Print</a:t>
          </a:r>
        </a:p>
      </xdr:txBody>
    </xdr:sp>
    <xdr:clientData/>
  </xdr:twoCellAnchor>
  <xdr:twoCellAnchor>
    <xdr:from>
      <xdr:col>11</xdr:col>
      <xdr:colOff>485775</xdr:colOff>
      <xdr:row>23</xdr:row>
      <xdr:rowOff>152400</xdr:rowOff>
    </xdr:from>
    <xdr:to>
      <xdr:col>13</xdr:col>
      <xdr:colOff>742950</xdr:colOff>
      <xdr:row>25</xdr:row>
      <xdr:rowOff>152400</xdr:rowOff>
    </xdr:to>
    <xdr:sp>
      <xdr:nvSpPr>
        <xdr:cNvPr id="176" name="AutoShape 738"/>
        <xdr:cNvSpPr>
          <a:spLocks/>
        </xdr:cNvSpPr>
      </xdr:nvSpPr>
      <xdr:spPr>
        <a:xfrm>
          <a:off x="7839075" y="4467225"/>
          <a:ext cx="1057275" cy="36195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26</xdr:row>
      <xdr:rowOff>142875</xdr:rowOff>
    </xdr:from>
    <xdr:to>
      <xdr:col>13</xdr:col>
      <xdr:colOff>771525</xdr:colOff>
      <xdr:row>28</xdr:row>
      <xdr:rowOff>123825</xdr:rowOff>
    </xdr:to>
    <xdr:sp>
      <xdr:nvSpPr>
        <xdr:cNvPr id="177" name="Rectangle 739"/>
        <xdr:cNvSpPr>
          <a:spLocks/>
        </xdr:cNvSpPr>
      </xdr:nvSpPr>
      <xdr:spPr>
        <a:xfrm>
          <a:off x="7896225" y="5000625"/>
          <a:ext cx="1028700" cy="34290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27</xdr:row>
      <xdr:rowOff>57150</xdr:rowOff>
    </xdr:from>
    <xdr:to>
      <xdr:col>13</xdr:col>
      <xdr:colOff>571500</xdr:colOff>
      <xdr:row>28</xdr:row>
      <xdr:rowOff>9525</xdr:rowOff>
    </xdr:to>
    <xdr:sp macro="[0]!WordArt740_Click">
      <xdr:nvSpPr>
        <xdr:cNvPr id="178" name="AutoShape 740"/>
        <xdr:cNvSpPr>
          <a:spLocks/>
        </xdr:cNvSpPr>
      </xdr:nvSpPr>
      <xdr:spPr>
        <a:xfrm>
          <a:off x="8067675" y="5095875"/>
          <a:ext cx="6572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587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Send</a:t>
          </a:r>
        </a:p>
      </xdr:txBody>
    </xdr:sp>
    <xdr:clientData/>
  </xdr:twoCellAnchor>
  <xdr:twoCellAnchor>
    <xdr:from>
      <xdr:col>11</xdr:col>
      <xdr:colOff>495300</xdr:colOff>
      <xdr:row>26</xdr:row>
      <xdr:rowOff>142875</xdr:rowOff>
    </xdr:from>
    <xdr:to>
      <xdr:col>13</xdr:col>
      <xdr:colOff>752475</xdr:colOff>
      <xdr:row>28</xdr:row>
      <xdr:rowOff>142875</xdr:rowOff>
    </xdr:to>
    <xdr:sp>
      <xdr:nvSpPr>
        <xdr:cNvPr id="179" name="AutoShape 741"/>
        <xdr:cNvSpPr>
          <a:spLocks/>
        </xdr:cNvSpPr>
      </xdr:nvSpPr>
      <xdr:spPr>
        <a:xfrm>
          <a:off x="7848600" y="5000625"/>
          <a:ext cx="1057275" cy="36195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3</xdr:col>
      <xdr:colOff>95250</xdr:colOff>
      <xdr:row>12</xdr:row>
      <xdr:rowOff>76200</xdr:rowOff>
    </xdr:to>
    <xdr:sp>
      <xdr:nvSpPr>
        <xdr:cNvPr id="1" name="AutoShape 6"/>
        <xdr:cNvSpPr>
          <a:spLocks/>
        </xdr:cNvSpPr>
      </xdr:nvSpPr>
      <xdr:spPr>
        <a:xfrm>
          <a:off x="190500" y="1905000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85725</xdr:rowOff>
    </xdr:from>
    <xdr:to>
      <xdr:col>3</xdr:col>
      <xdr:colOff>152400</xdr:colOff>
      <xdr:row>11</xdr:row>
      <xdr:rowOff>85725</xdr:rowOff>
    </xdr:to>
    <xdr:sp>
      <xdr:nvSpPr>
        <xdr:cNvPr id="2" name="Line 14"/>
        <xdr:cNvSpPr>
          <a:spLocks/>
        </xdr:cNvSpPr>
      </xdr:nvSpPr>
      <xdr:spPr>
        <a:xfrm>
          <a:off x="2009775" y="2085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95250</xdr:rowOff>
    </xdr:from>
    <xdr:to>
      <xdr:col>3</xdr:col>
      <xdr:colOff>152400</xdr:colOff>
      <xdr:row>16</xdr:row>
      <xdr:rowOff>76200</xdr:rowOff>
    </xdr:to>
    <xdr:sp>
      <xdr:nvSpPr>
        <xdr:cNvPr id="3" name="Line 15"/>
        <xdr:cNvSpPr>
          <a:spLocks/>
        </xdr:cNvSpPr>
      </xdr:nvSpPr>
      <xdr:spPr>
        <a:xfrm>
          <a:off x="2066925" y="2095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3</xdr:col>
      <xdr:colOff>95250</xdr:colOff>
      <xdr:row>17</xdr:row>
      <xdr:rowOff>76200</xdr:rowOff>
    </xdr:to>
    <xdr:sp>
      <xdr:nvSpPr>
        <xdr:cNvPr id="4" name="AutoShape 18"/>
        <xdr:cNvSpPr>
          <a:spLocks/>
        </xdr:cNvSpPr>
      </xdr:nvSpPr>
      <xdr:spPr>
        <a:xfrm>
          <a:off x="190500" y="2714625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85725</xdr:rowOff>
    </xdr:from>
    <xdr:to>
      <xdr:col>3</xdr:col>
      <xdr:colOff>152400</xdr:colOff>
      <xdr:row>16</xdr:row>
      <xdr:rowOff>85725</xdr:rowOff>
    </xdr:to>
    <xdr:sp>
      <xdr:nvSpPr>
        <xdr:cNvPr id="5" name="Line 19"/>
        <xdr:cNvSpPr>
          <a:spLocks/>
        </xdr:cNvSpPr>
      </xdr:nvSpPr>
      <xdr:spPr>
        <a:xfrm>
          <a:off x="200977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12</xdr:row>
      <xdr:rowOff>95250</xdr:rowOff>
    </xdr:from>
    <xdr:to>
      <xdr:col>6</xdr:col>
      <xdr:colOff>66675</xdr:colOff>
      <xdr:row>15</xdr:row>
      <xdr:rowOff>19050</xdr:rowOff>
    </xdr:to>
    <xdr:sp>
      <xdr:nvSpPr>
        <xdr:cNvPr id="6" name="AutoShape 20"/>
        <xdr:cNvSpPr>
          <a:spLocks/>
        </xdr:cNvSpPr>
      </xdr:nvSpPr>
      <xdr:spPr>
        <a:xfrm>
          <a:off x="2171700" y="2286000"/>
          <a:ext cx="182880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104775</xdr:rowOff>
    </xdr:from>
    <xdr:to>
      <xdr:col>3</xdr:col>
      <xdr:colOff>238125</xdr:colOff>
      <xdr:row>13</xdr:row>
      <xdr:rowOff>104775</xdr:rowOff>
    </xdr:to>
    <xdr:sp>
      <xdr:nvSpPr>
        <xdr:cNvPr id="7" name="Line 21"/>
        <xdr:cNvSpPr>
          <a:spLocks/>
        </xdr:cNvSpPr>
      </xdr:nvSpPr>
      <xdr:spPr>
        <a:xfrm>
          <a:off x="2066925" y="2476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3</xdr:col>
      <xdr:colOff>95250</xdr:colOff>
      <xdr:row>22</xdr:row>
      <xdr:rowOff>76200</xdr:rowOff>
    </xdr:to>
    <xdr:sp>
      <xdr:nvSpPr>
        <xdr:cNvPr id="8" name="AutoShape 22"/>
        <xdr:cNvSpPr>
          <a:spLocks/>
        </xdr:cNvSpPr>
      </xdr:nvSpPr>
      <xdr:spPr>
        <a:xfrm>
          <a:off x="190500" y="3686175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85725</xdr:rowOff>
    </xdr:from>
    <xdr:to>
      <xdr:col>3</xdr:col>
      <xdr:colOff>152400</xdr:colOff>
      <xdr:row>21</xdr:row>
      <xdr:rowOff>85725</xdr:rowOff>
    </xdr:to>
    <xdr:sp>
      <xdr:nvSpPr>
        <xdr:cNvPr id="9" name="Line 23"/>
        <xdr:cNvSpPr>
          <a:spLocks/>
        </xdr:cNvSpPr>
      </xdr:nvSpPr>
      <xdr:spPr>
        <a:xfrm>
          <a:off x="2009775" y="38671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95250</xdr:rowOff>
    </xdr:from>
    <xdr:to>
      <xdr:col>3</xdr:col>
      <xdr:colOff>152400</xdr:colOff>
      <xdr:row>26</xdr:row>
      <xdr:rowOff>76200</xdr:rowOff>
    </xdr:to>
    <xdr:sp>
      <xdr:nvSpPr>
        <xdr:cNvPr id="10" name="Line 24"/>
        <xdr:cNvSpPr>
          <a:spLocks/>
        </xdr:cNvSpPr>
      </xdr:nvSpPr>
      <xdr:spPr>
        <a:xfrm>
          <a:off x="2066925" y="38766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3</xdr:col>
      <xdr:colOff>95250</xdr:colOff>
      <xdr:row>27</xdr:row>
      <xdr:rowOff>76200</xdr:rowOff>
    </xdr:to>
    <xdr:sp>
      <xdr:nvSpPr>
        <xdr:cNvPr id="11" name="AutoShape 25"/>
        <xdr:cNvSpPr>
          <a:spLocks/>
        </xdr:cNvSpPr>
      </xdr:nvSpPr>
      <xdr:spPr>
        <a:xfrm>
          <a:off x="190500" y="4524375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85725</xdr:rowOff>
    </xdr:from>
    <xdr:to>
      <xdr:col>3</xdr:col>
      <xdr:colOff>152400</xdr:colOff>
      <xdr:row>26</xdr:row>
      <xdr:rowOff>85725</xdr:rowOff>
    </xdr:to>
    <xdr:sp>
      <xdr:nvSpPr>
        <xdr:cNvPr id="12" name="Line 26"/>
        <xdr:cNvSpPr>
          <a:spLocks/>
        </xdr:cNvSpPr>
      </xdr:nvSpPr>
      <xdr:spPr>
        <a:xfrm>
          <a:off x="200977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95250</xdr:rowOff>
    </xdr:from>
    <xdr:to>
      <xdr:col>6</xdr:col>
      <xdr:colOff>66675</xdr:colOff>
      <xdr:row>25</xdr:row>
      <xdr:rowOff>19050</xdr:rowOff>
    </xdr:to>
    <xdr:sp>
      <xdr:nvSpPr>
        <xdr:cNvPr id="13" name="AutoShape 27"/>
        <xdr:cNvSpPr>
          <a:spLocks/>
        </xdr:cNvSpPr>
      </xdr:nvSpPr>
      <xdr:spPr>
        <a:xfrm>
          <a:off x="2171700" y="4067175"/>
          <a:ext cx="1828800" cy="390525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23</xdr:row>
      <xdr:rowOff>104775</xdr:rowOff>
    </xdr:from>
    <xdr:to>
      <xdr:col>3</xdr:col>
      <xdr:colOff>238125</xdr:colOff>
      <xdr:row>23</xdr:row>
      <xdr:rowOff>104775</xdr:rowOff>
    </xdr:to>
    <xdr:sp>
      <xdr:nvSpPr>
        <xdr:cNvPr id="14" name="Line 28"/>
        <xdr:cNvSpPr>
          <a:spLocks/>
        </xdr:cNvSpPr>
      </xdr:nvSpPr>
      <xdr:spPr>
        <a:xfrm>
          <a:off x="2066925" y="4267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85725</xdr:rowOff>
    </xdr:from>
    <xdr:to>
      <xdr:col>3</xdr:col>
      <xdr:colOff>95250</xdr:colOff>
      <xdr:row>33</xdr:row>
      <xdr:rowOff>76200</xdr:rowOff>
    </xdr:to>
    <xdr:sp>
      <xdr:nvSpPr>
        <xdr:cNvPr id="15" name="AutoShape 29"/>
        <xdr:cNvSpPr>
          <a:spLocks/>
        </xdr:cNvSpPr>
      </xdr:nvSpPr>
      <xdr:spPr>
        <a:xfrm>
          <a:off x="190500" y="5619750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85725</xdr:rowOff>
    </xdr:from>
    <xdr:to>
      <xdr:col>3</xdr:col>
      <xdr:colOff>152400</xdr:colOff>
      <xdr:row>32</xdr:row>
      <xdr:rowOff>85725</xdr:rowOff>
    </xdr:to>
    <xdr:sp>
      <xdr:nvSpPr>
        <xdr:cNvPr id="16" name="Line 30"/>
        <xdr:cNvSpPr>
          <a:spLocks/>
        </xdr:cNvSpPr>
      </xdr:nvSpPr>
      <xdr:spPr>
        <a:xfrm>
          <a:off x="2009775" y="5800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32</xdr:row>
      <xdr:rowOff>95250</xdr:rowOff>
    </xdr:from>
    <xdr:to>
      <xdr:col>3</xdr:col>
      <xdr:colOff>152400</xdr:colOff>
      <xdr:row>37</xdr:row>
      <xdr:rowOff>76200</xdr:rowOff>
    </xdr:to>
    <xdr:sp>
      <xdr:nvSpPr>
        <xdr:cNvPr id="17" name="Line 31"/>
        <xdr:cNvSpPr>
          <a:spLocks/>
        </xdr:cNvSpPr>
      </xdr:nvSpPr>
      <xdr:spPr>
        <a:xfrm>
          <a:off x="2066925" y="581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3</xdr:col>
      <xdr:colOff>95250</xdr:colOff>
      <xdr:row>38</xdr:row>
      <xdr:rowOff>76200</xdr:rowOff>
    </xdr:to>
    <xdr:sp>
      <xdr:nvSpPr>
        <xdr:cNvPr id="18" name="AutoShape 32"/>
        <xdr:cNvSpPr>
          <a:spLocks/>
        </xdr:cNvSpPr>
      </xdr:nvSpPr>
      <xdr:spPr>
        <a:xfrm>
          <a:off x="190500" y="6438900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37</xdr:row>
      <xdr:rowOff>85725</xdr:rowOff>
    </xdr:from>
    <xdr:to>
      <xdr:col>3</xdr:col>
      <xdr:colOff>152400</xdr:colOff>
      <xdr:row>37</xdr:row>
      <xdr:rowOff>85725</xdr:rowOff>
    </xdr:to>
    <xdr:sp>
      <xdr:nvSpPr>
        <xdr:cNvPr id="19" name="Line 33"/>
        <xdr:cNvSpPr>
          <a:spLocks/>
        </xdr:cNvSpPr>
      </xdr:nvSpPr>
      <xdr:spPr>
        <a:xfrm>
          <a:off x="2009775" y="66198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33</xdr:row>
      <xdr:rowOff>95250</xdr:rowOff>
    </xdr:from>
    <xdr:to>
      <xdr:col>6</xdr:col>
      <xdr:colOff>66675</xdr:colOff>
      <xdr:row>36</xdr:row>
      <xdr:rowOff>19050</xdr:rowOff>
    </xdr:to>
    <xdr:sp>
      <xdr:nvSpPr>
        <xdr:cNvPr id="20" name="AutoShape 34"/>
        <xdr:cNvSpPr>
          <a:spLocks/>
        </xdr:cNvSpPr>
      </xdr:nvSpPr>
      <xdr:spPr>
        <a:xfrm>
          <a:off x="2171700" y="6000750"/>
          <a:ext cx="1828800" cy="371475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104775</xdr:rowOff>
    </xdr:from>
    <xdr:to>
      <xdr:col>3</xdr:col>
      <xdr:colOff>238125</xdr:colOff>
      <xdr:row>34</xdr:row>
      <xdr:rowOff>104775</xdr:rowOff>
    </xdr:to>
    <xdr:sp>
      <xdr:nvSpPr>
        <xdr:cNvPr id="21" name="Line 35"/>
        <xdr:cNvSpPr>
          <a:spLocks/>
        </xdr:cNvSpPr>
      </xdr:nvSpPr>
      <xdr:spPr>
        <a:xfrm>
          <a:off x="2066925" y="6191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85725</xdr:rowOff>
    </xdr:from>
    <xdr:to>
      <xdr:col>3</xdr:col>
      <xdr:colOff>95250</xdr:colOff>
      <xdr:row>43</xdr:row>
      <xdr:rowOff>76200</xdr:rowOff>
    </xdr:to>
    <xdr:sp>
      <xdr:nvSpPr>
        <xdr:cNvPr id="22" name="AutoShape 36"/>
        <xdr:cNvSpPr>
          <a:spLocks/>
        </xdr:cNvSpPr>
      </xdr:nvSpPr>
      <xdr:spPr>
        <a:xfrm>
          <a:off x="190500" y="7362825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42</xdr:row>
      <xdr:rowOff>85725</xdr:rowOff>
    </xdr:from>
    <xdr:to>
      <xdr:col>3</xdr:col>
      <xdr:colOff>152400</xdr:colOff>
      <xdr:row>42</xdr:row>
      <xdr:rowOff>85725</xdr:rowOff>
    </xdr:to>
    <xdr:sp>
      <xdr:nvSpPr>
        <xdr:cNvPr id="23" name="Line 37"/>
        <xdr:cNvSpPr>
          <a:spLocks/>
        </xdr:cNvSpPr>
      </xdr:nvSpPr>
      <xdr:spPr>
        <a:xfrm>
          <a:off x="2009775" y="7543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95250</xdr:rowOff>
    </xdr:from>
    <xdr:to>
      <xdr:col>3</xdr:col>
      <xdr:colOff>152400</xdr:colOff>
      <xdr:row>47</xdr:row>
      <xdr:rowOff>76200</xdr:rowOff>
    </xdr:to>
    <xdr:sp>
      <xdr:nvSpPr>
        <xdr:cNvPr id="24" name="Line 38"/>
        <xdr:cNvSpPr>
          <a:spLocks/>
        </xdr:cNvSpPr>
      </xdr:nvSpPr>
      <xdr:spPr>
        <a:xfrm>
          <a:off x="2066925" y="75533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85725</xdr:rowOff>
    </xdr:from>
    <xdr:to>
      <xdr:col>3</xdr:col>
      <xdr:colOff>95250</xdr:colOff>
      <xdr:row>48</xdr:row>
      <xdr:rowOff>76200</xdr:rowOff>
    </xdr:to>
    <xdr:sp>
      <xdr:nvSpPr>
        <xdr:cNvPr id="25" name="AutoShape 39"/>
        <xdr:cNvSpPr>
          <a:spLocks/>
        </xdr:cNvSpPr>
      </xdr:nvSpPr>
      <xdr:spPr>
        <a:xfrm>
          <a:off x="190500" y="8162925"/>
          <a:ext cx="18192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85725</xdr:rowOff>
    </xdr:from>
    <xdr:to>
      <xdr:col>3</xdr:col>
      <xdr:colOff>152400</xdr:colOff>
      <xdr:row>47</xdr:row>
      <xdr:rowOff>85725</xdr:rowOff>
    </xdr:to>
    <xdr:sp>
      <xdr:nvSpPr>
        <xdr:cNvPr id="26" name="Line 40"/>
        <xdr:cNvSpPr>
          <a:spLocks/>
        </xdr:cNvSpPr>
      </xdr:nvSpPr>
      <xdr:spPr>
        <a:xfrm>
          <a:off x="2009775" y="83439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43</xdr:row>
      <xdr:rowOff>95250</xdr:rowOff>
    </xdr:from>
    <xdr:to>
      <xdr:col>6</xdr:col>
      <xdr:colOff>66675</xdr:colOff>
      <xdr:row>46</xdr:row>
      <xdr:rowOff>19050</xdr:rowOff>
    </xdr:to>
    <xdr:sp>
      <xdr:nvSpPr>
        <xdr:cNvPr id="27" name="AutoShape 41"/>
        <xdr:cNvSpPr>
          <a:spLocks/>
        </xdr:cNvSpPr>
      </xdr:nvSpPr>
      <xdr:spPr>
        <a:xfrm>
          <a:off x="2171700" y="7743825"/>
          <a:ext cx="1828800" cy="352425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44</xdr:row>
      <xdr:rowOff>104775</xdr:rowOff>
    </xdr:from>
    <xdr:to>
      <xdr:col>3</xdr:col>
      <xdr:colOff>238125</xdr:colOff>
      <xdr:row>44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2066925" y="7934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95250</xdr:rowOff>
    </xdr:from>
    <xdr:to>
      <xdr:col>6</xdr:col>
      <xdr:colOff>133350</xdr:colOff>
      <xdr:row>13</xdr:row>
      <xdr:rowOff>95250</xdr:rowOff>
    </xdr:to>
    <xdr:sp>
      <xdr:nvSpPr>
        <xdr:cNvPr id="29" name="Line 43"/>
        <xdr:cNvSpPr>
          <a:spLocks/>
        </xdr:cNvSpPr>
      </xdr:nvSpPr>
      <xdr:spPr>
        <a:xfrm>
          <a:off x="4019550" y="246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95250</xdr:rowOff>
    </xdr:from>
    <xdr:to>
      <xdr:col>6</xdr:col>
      <xdr:colOff>161925</xdr:colOff>
      <xdr:row>23</xdr:row>
      <xdr:rowOff>95250</xdr:rowOff>
    </xdr:to>
    <xdr:sp>
      <xdr:nvSpPr>
        <xdr:cNvPr id="30" name="Line 44"/>
        <xdr:cNvSpPr>
          <a:spLocks/>
        </xdr:cNvSpPr>
      </xdr:nvSpPr>
      <xdr:spPr>
        <a:xfrm>
          <a:off x="4019550" y="425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95250</xdr:rowOff>
    </xdr:from>
    <xdr:to>
      <xdr:col>6</xdr:col>
      <xdr:colOff>152400</xdr:colOff>
      <xdr:row>23</xdr:row>
      <xdr:rowOff>85725</xdr:rowOff>
    </xdr:to>
    <xdr:sp>
      <xdr:nvSpPr>
        <xdr:cNvPr id="31" name="Line 45"/>
        <xdr:cNvSpPr>
          <a:spLocks/>
        </xdr:cNvSpPr>
      </xdr:nvSpPr>
      <xdr:spPr>
        <a:xfrm>
          <a:off x="4086225" y="24669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76200</xdr:rowOff>
    </xdr:from>
    <xdr:to>
      <xdr:col>6</xdr:col>
      <xdr:colOff>161925</xdr:colOff>
      <xdr:row>44</xdr:row>
      <xdr:rowOff>85725</xdr:rowOff>
    </xdr:to>
    <xdr:sp>
      <xdr:nvSpPr>
        <xdr:cNvPr id="32" name="Line 47"/>
        <xdr:cNvSpPr>
          <a:spLocks/>
        </xdr:cNvSpPr>
      </xdr:nvSpPr>
      <xdr:spPr>
        <a:xfrm>
          <a:off x="4019550" y="7905750"/>
          <a:ext cx="76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34</xdr:row>
      <xdr:rowOff>95250</xdr:rowOff>
    </xdr:from>
    <xdr:to>
      <xdr:col>6</xdr:col>
      <xdr:colOff>161925</xdr:colOff>
      <xdr:row>44</xdr:row>
      <xdr:rowOff>76200</xdr:rowOff>
    </xdr:to>
    <xdr:sp>
      <xdr:nvSpPr>
        <xdr:cNvPr id="33" name="Line 48"/>
        <xdr:cNvSpPr>
          <a:spLocks/>
        </xdr:cNvSpPr>
      </xdr:nvSpPr>
      <xdr:spPr>
        <a:xfrm>
          <a:off x="4095750" y="61817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142875</xdr:rowOff>
    </xdr:from>
    <xdr:to>
      <xdr:col>9</xdr:col>
      <xdr:colOff>76200</xdr:colOff>
      <xdr:row>19</xdr:row>
      <xdr:rowOff>85725</xdr:rowOff>
    </xdr:to>
    <xdr:sp>
      <xdr:nvSpPr>
        <xdr:cNvPr id="34" name="AutoShape 49"/>
        <xdr:cNvSpPr>
          <a:spLocks/>
        </xdr:cNvSpPr>
      </xdr:nvSpPr>
      <xdr:spPr>
        <a:xfrm>
          <a:off x="4162425" y="3143250"/>
          <a:ext cx="179070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18</xdr:row>
      <xdr:rowOff>104775</xdr:rowOff>
    </xdr:from>
    <xdr:to>
      <xdr:col>7</xdr:col>
      <xdr:colOff>0</xdr:colOff>
      <xdr:row>18</xdr:row>
      <xdr:rowOff>114300</xdr:rowOff>
    </xdr:to>
    <xdr:sp>
      <xdr:nvSpPr>
        <xdr:cNvPr id="35" name="Line 50"/>
        <xdr:cNvSpPr>
          <a:spLocks/>
        </xdr:cNvSpPr>
      </xdr:nvSpPr>
      <xdr:spPr>
        <a:xfrm flipV="1">
          <a:off x="4095750" y="3333750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95250</xdr:rowOff>
    </xdr:from>
    <xdr:to>
      <xdr:col>9</xdr:col>
      <xdr:colOff>76200</xdr:colOff>
      <xdr:row>40</xdr:row>
      <xdr:rowOff>85725</xdr:rowOff>
    </xdr:to>
    <xdr:sp>
      <xdr:nvSpPr>
        <xdr:cNvPr id="36" name="AutoShape 51"/>
        <xdr:cNvSpPr>
          <a:spLocks/>
        </xdr:cNvSpPr>
      </xdr:nvSpPr>
      <xdr:spPr>
        <a:xfrm>
          <a:off x="4171950" y="6819900"/>
          <a:ext cx="178117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39</xdr:row>
      <xdr:rowOff>85725</xdr:rowOff>
    </xdr:from>
    <xdr:to>
      <xdr:col>7</xdr:col>
      <xdr:colOff>0</xdr:colOff>
      <xdr:row>39</xdr:row>
      <xdr:rowOff>85725</xdr:rowOff>
    </xdr:to>
    <xdr:sp>
      <xdr:nvSpPr>
        <xdr:cNvPr id="37" name="Line 52"/>
        <xdr:cNvSpPr>
          <a:spLocks/>
        </xdr:cNvSpPr>
      </xdr:nvSpPr>
      <xdr:spPr>
        <a:xfrm>
          <a:off x="4114800" y="69913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85725</xdr:rowOff>
    </xdr:from>
    <xdr:to>
      <xdr:col>12</xdr:col>
      <xdr:colOff>85725</xdr:colOff>
      <xdr:row>23</xdr:row>
      <xdr:rowOff>104775</xdr:rowOff>
    </xdr:to>
    <xdr:sp>
      <xdr:nvSpPr>
        <xdr:cNvPr id="38" name="AutoShape 54"/>
        <xdr:cNvSpPr>
          <a:spLocks/>
        </xdr:cNvSpPr>
      </xdr:nvSpPr>
      <xdr:spPr>
        <a:xfrm>
          <a:off x="6143625" y="3867150"/>
          <a:ext cx="1800225" cy="4000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39</xdr:row>
      <xdr:rowOff>85725</xdr:rowOff>
    </xdr:from>
    <xdr:to>
      <xdr:col>9</xdr:col>
      <xdr:colOff>161925</xdr:colOff>
      <xdr:row>39</xdr:row>
      <xdr:rowOff>85725</xdr:rowOff>
    </xdr:to>
    <xdr:sp>
      <xdr:nvSpPr>
        <xdr:cNvPr id="39" name="Line 55"/>
        <xdr:cNvSpPr>
          <a:spLocks/>
        </xdr:cNvSpPr>
      </xdr:nvSpPr>
      <xdr:spPr>
        <a:xfrm>
          <a:off x="5981700" y="6991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18</xdr:row>
      <xdr:rowOff>85725</xdr:rowOff>
    </xdr:from>
    <xdr:to>
      <xdr:col>9</xdr:col>
      <xdr:colOff>142875</xdr:colOff>
      <xdr:row>18</xdr:row>
      <xdr:rowOff>85725</xdr:rowOff>
    </xdr:to>
    <xdr:sp>
      <xdr:nvSpPr>
        <xdr:cNvPr id="40" name="Line 56"/>
        <xdr:cNvSpPr>
          <a:spLocks/>
        </xdr:cNvSpPr>
      </xdr:nvSpPr>
      <xdr:spPr>
        <a:xfrm>
          <a:off x="5953125" y="3314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66675</xdr:rowOff>
    </xdr:from>
    <xdr:to>
      <xdr:col>9</xdr:col>
      <xdr:colOff>161925</xdr:colOff>
      <xdr:row>39</xdr:row>
      <xdr:rowOff>85725</xdr:rowOff>
    </xdr:to>
    <xdr:sp>
      <xdr:nvSpPr>
        <xdr:cNvPr id="41" name="Line 57"/>
        <xdr:cNvSpPr>
          <a:spLocks/>
        </xdr:cNvSpPr>
      </xdr:nvSpPr>
      <xdr:spPr>
        <a:xfrm>
          <a:off x="6038850" y="3295650"/>
          <a:ext cx="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17</xdr:row>
      <xdr:rowOff>142875</xdr:rowOff>
    </xdr:from>
    <xdr:to>
      <xdr:col>15</xdr:col>
      <xdr:colOff>95250</xdr:colOff>
      <xdr:row>19</xdr:row>
      <xdr:rowOff>104775</xdr:rowOff>
    </xdr:to>
    <xdr:sp>
      <xdr:nvSpPr>
        <xdr:cNvPr id="42" name="AutoShape 60"/>
        <xdr:cNvSpPr>
          <a:spLocks/>
        </xdr:cNvSpPr>
      </xdr:nvSpPr>
      <xdr:spPr>
        <a:xfrm>
          <a:off x="8067675" y="3143250"/>
          <a:ext cx="1809750" cy="38100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12</xdr:row>
      <xdr:rowOff>66675</xdr:rowOff>
    </xdr:from>
    <xdr:to>
      <xdr:col>18</xdr:col>
      <xdr:colOff>66675</xdr:colOff>
      <xdr:row>15</xdr:row>
      <xdr:rowOff>9525</xdr:rowOff>
    </xdr:to>
    <xdr:sp>
      <xdr:nvSpPr>
        <xdr:cNvPr id="43" name="AutoShape 62"/>
        <xdr:cNvSpPr>
          <a:spLocks/>
        </xdr:cNvSpPr>
      </xdr:nvSpPr>
      <xdr:spPr>
        <a:xfrm>
          <a:off x="10077450" y="2257425"/>
          <a:ext cx="1657350" cy="38100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85725</xdr:rowOff>
    </xdr:from>
    <xdr:to>
      <xdr:col>21</xdr:col>
      <xdr:colOff>104775</xdr:colOff>
      <xdr:row>12</xdr:row>
      <xdr:rowOff>76200</xdr:rowOff>
    </xdr:to>
    <xdr:sp>
      <xdr:nvSpPr>
        <xdr:cNvPr id="44" name="AutoShape 64"/>
        <xdr:cNvSpPr>
          <a:spLocks/>
        </xdr:cNvSpPr>
      </xdr:nvSpPr>
      <xdr:spPr>
        <a:xfrm>
          <a:off x="11934825" y="1905000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123825</xdr:rowOff>
    </xdr:from>
    <xdr:to>
      <xdr:col>9</xdr:col>
      <xdr:colOff>247650</xdr:colOff>
      <xdr:row>22</xdr:row>
      <xdr:rowOff>123825</xdr:rowOff>
    </xdr:to>
    <xdr:sp>
      <xdr:nvSpPr>
        <xdr:cNvPr id="45" name="Line 66"/>
        <xdr:cNvSpPr>
          <a:spLocks/>
        </xdr:cNvSpPr>
      </xdr:nvSpPr>
      <xdr:spPr>
        <a:xfrm>
          <a:off x="6038850" y="4095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85725</xdr:rowOff>
    </xdr:from>
    <xdr:to>
      <xdr:col>21</xdr:col>
      <xdr:colOff>104775</xdr:colOff>
      <xdr:row>17</xdr:row>
      <xdr:rowOff>76200</xdr:rowOff>
    </xdr:to>
    <xdr:sp>
      <xdr:nvSpPr>
        <xdr:cNvPr id="46" name="AutoShape 74"/>
        <xdr:cNvSpPr>
          <a:spLocks/>
        </xdr:cNvSpPr>
      </xdr:nvSpPr>
      <xdr:spPr>
        <a:xfrm>
          <a:off x="11934825" y="2714625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85725</xdr:rowOff>
    </xdr:from>
    <xdr:to>
      <xdr:col>21</xdr:col>
      <xdr:colOff>104775</xdr:colOff>
      <xdr:row>22</xdr:row>
      <xdr:rowOff>76200</xdr:rowOff>
    </xdr:to>
    <xdr:sp>
      <xdr:nvSpPr>
        <xdr:cNvPr id="47" name="AutoShape 75"/>
        <xdr:cNvSpPr>
          <a:spLocks/>
        </xdr:cNvSpPr>
      </xdr:nvSpPr>
      <xdr:spPr>
        <a:xfrm>
          <a:off x="11934825" y="3686175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85725</xdr:rowOff>
    </xdr:from>
    <xdr:to>
      <xdr:col>21</xdr:col>
      <xdr:colOff>104775</xdr:colOff>
      <xdr:row>27</xdr:row>
      <xdr:rowOff>76200</xdr:rowOff>
    </xdr:to>
    <xdr:sp>
      <xdr:nvSpPr>
        <xdr:cNvPr id="48" name="AutoShape 76"/>
        <xdr:cNvSpPr>
          <a:spLocks/>
        </xdr:cNvSpPr>
      </xdr:nvSpPr>
      <xdr:spPr>
        <a:xfrm>
          <a:off x="11934825" y="4524375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85725</xdr:rowOff>
    </xdr:from>
    <xdr:to>
      <xdr:col>21</xdr:col>
      <xdr:colOff>104775</xdr:colOff>
      <xdr:row>33</xdr:row>
      <xdr:rowOff>76200</xdr:rowOff>
    </xdr:to>
    <xdr:sp>
      <xdr:nvSpPr>
        <xdr:cNvPr id="49" name="AutoShape 77"/>
        <xdr:cNvSpPr>
          <a:spLocks/>
        </xdr:cNvSpPr>
      </xdr:nvSpPr>
      <xdr:spPr>
        <a:xfrm>
          <a:off x="11934825" y="5619750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36</xdr:row>
      <xdr:rowOff>85725</xdr:rowOff>
    </xdr:from>
    <xdr:to>
      <xdr:col>21</xdr:col>
      <xdr:colOff>104775</xdr:colOff>
      <xdr:row>38</xdr:row>
      <xdr:rowOff>76200</xdr:rowOff>
    </xdr:to>
    <xdr:sp>
      <xdr:nvSpPr>
        <xdr:cNvPr id="50" name="AutoShape 78"/>
        <xdr:cNvSpPr>
          <a:spLocks/>
        </xdr:cNvSpPr>
      </xdr:nvSpPr>
      <xdr:spPr>
        <a:xfrm>
          <a:off x="11934825" y="6438900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41</xdr:row>
      <xdr:rowOff>85725</xdr:rowOff>
    </xdr:from>
    <xdr:to>
      <xdr:col>21</xdr:col>
      <xdr:colOff>104775</xdr:colOff>
      <xdr:row>43</xdr:row>
      <xdr:rowOff>76200</xdr:rowOff>
    </xdr:to>
    <xdr:sp>
      <xdr:nvSpPr>
        <xdr:cNvPr id="51" name="AutoShape 79"/>
        <xdr:cNvSpPr>
          <a:spLocks/>
        </xdr:cNvSpPr>
      </xdr:nvSpPr>
      <xdr:spPr>
        <a:xfrm>
          <a:off x="11934825" y="7362825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46</xdr:row>
      <xdr:rowOff>85725</xdr:rowOff>
    </xdr:from>
    <xdr:to>
      <xdr:col>21</xdr:col>
      <xdr:colOff>104775</xdr:colOff>
      <xdr:row>48</xdr:row>
      <xdr:rowOff>76200</xdr:rowOff>
    </xdr:to>
    <xdr:sp>
      <xdr:nvSpPr>
        <xdr:cNvPr id="52" name="AutoShape 80"/>
        <xdr:cNvSpPr>
          <a:spLocks/>
        </xdr:cNvSpPr>
      </xdr:nvSpPr>
      <xdr:spPr>
        <a:xfrm>
          <a:off x="11934825" y="8162925"/>
          <a:ext cx="1809750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11</xdr:row>
      <xdr:rowOff>85725</xdr:rowOff>
    </xdr:from>
    <xdr:to>
      <xdr:col>18</xdr:col>
      <xdr:colOff>257175</xdr:colOff>
      <xdr:row>11</xdr:row>
      <xdr:rowOff>85725</xdr:rowOff>
    </xdr:to>
    <xdr:sp>
      <xdr:nvSpPr>
        <xdr:cNvPr id="53" name="Line 81"/>
        <xdr:cNvSpPr>
          <a:spLocks/>
        </xdr:cNvSpPr>
      </xdr:nvSpPr>
      <xdr:spPr>
        <a:xfrm flipH="1">
          <a:off x="11849100" y="2085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16</xdr:row>
      <xdr:rowOff>85725</xdr:rowOff>
    </xdr:from>
    <xdr:to>
      <xdr:col>18</xdr:col>
      <xdr:colOff>257175</xdr:colOff>
      <xdr:row>16</xdr:row>
      <xdr:rowOff>85725</xdr:rowOff>
    </xdr:to>
    <xdr:sp>
      <xdr:nvSpPr>
        <xdr:cNvPr id="54" name="Line 82"/>
        <xdr:cNvSpPr>
          <a:spLocks/>
        </xdr:cNvSpPr>
      </xdr:nvSpPr>
      <xdr:spPr>
        <a:xfrm flipH="1">
          <a:off x="11849100" y="2895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11</xdr:row>
      <xdr:rowOff>85725</xdr:rowOff>
    </xdr:from>
    <xdr:to>
      <xdr:col>18</xdr:col>
      <xdr:colOff>180975</xdr:colOff>
      <xdr:row>16</xdr:row>
      <xdr:rowOff>66675</xdr:rowOff>
    </xdr:to>
    <xdr:sp>
      <xdr:nvSpPr>
        <xdr:cNvPr id="55" name="Line 83"/>
        <xdr:cNvSpPr>
          <a:spLocks/>
        </xdr:cNvSpPr>
      </xdr:nvSpPr>
      <xdr:spPr>
        <a:xfrm>
          <a:off x="11849100" y="20859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13</xdr:row>
      <xdr:rowOff>95250</xdr:rowOff>
    </xdr:from>
    <xdr:to>
      <xdr:col>18</xdr:col>
      <xdr:colOff>161925</xdr:colOff>
      <xdr:row>13</xdr:row>
      <xdr:rowOff>95250</xdr:rowOff>
    </xdr:to>
    <xdr:sp>
      <xdr:nvSpPr>
        <xdr:cNvPr id="56" name="Line 84"/>
        <xdr:cNvSpPr>
          <a:spLocks/>
        </xdr:cNvSpPr>
      </xdr:nvSpPr>
      <xdr:spPr>
        <a:xfrm>
          <a:off x="11734800" y="2466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21</xdr:row>
      <xdr:rowOff>85725</xdr:rowOff>
    </xdr:from>
    <xdr:to>
      <xdr:col>18</xdr:col>
      <xdr:colOff>180975</xdr:colOff>
      <xdr:row>26</xdr:row>
      <xdr:rowOff>57150</xdr:rowOff>
    </xdr:to>
    <xdr:sp>
      <xdr:nvSpPr>
        <xdr:cNvPr id="57" name="Line 85"/>
        <xdr:cNvSpPr>
          <a:spLocks/>
        </xdr:cNvSpPr>
      </xdr:nvSpPr>
      <xdr:spPr>
        <a:xfrm>
          <a:off x="11849100" y="3867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95250</xdr:rowOff>
    </xdr:from>
    <xdr:to>
      <xdr:col>18</xdr:col>
      <xdr:colOff>161925</xdr:colOff>
      <xdr:row>23</xdr:row>
      <xdr:rowOff>95250</xdr:rowOff>
    </xdr:to>
    <xdr:sp>
      <xdr:nvSpPr>
        <xdr:cNvPr id="58" name="Line 86"/>
        <xdr:cNvSpPr>
          <a:spLocks/>
        </xdr:cNvSpPr>
      </xdr:nvSpPr>
      <xdr:spPr>
        <a:xfrm>
          <a:off x="11734800" y="4257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21</xdr:row>
      <xdr:rowOff>85725</xdr:rowOff>
    </xdr:from>
    <xdr:to>
      <xdr:col>18</xdr:col>
      <xdr:colOff>247650</xdr:colOff>
      <xdr:row>21</xdr:row>
      <xdr:rowOff>85725</xdr:rowOff>
    </xdr:to>
    <xdr:sp>
      <xdr:nvSpPr>
        <xdr:cNvPr id="59" name="Line 87"/>
        <xdr:cNvSpPr>
          <a:spLocks/>
        </xdr:cNvSpPr>
      </xdr:nvSpPr>
      <xdr:spPr>
        <a:xfrm>
          <a:off x="11849100" y="3867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57150</xdr:rowOff>
    </xdr:from>
    <xdr:to>
      <xdr:col>18</xdr:col>
      <xdr:colOff>257175</xdr:colOff>
      <xdr:row>26</xdr:row>
      <xdr:rowOff>57150</xdr:rowOff>
    </xdr:to>
    <xdr:sp>
      <xdr:nvSpPr>
        <xdr:cNvPr id="60" name="Line 88"/>
        <xdr:cNvSpPr>
          <a:spLocks/>
        </xdr:cNvSpPr>
      </xdr:nvSpPr>
      <xdr:spPr>
        <a:xfrm>
          <a:off x="11849100" y="4676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32</xdr:row>
      <xdr:rowOff>85725</xdr:rowOff>
    </xdr:from>
    <xdr:to>
      <xdr:col>18</xdr:col>
      <xdr:colOff>180975</xdr:colOff>
      <xdr:row>37</xdr:row>
      <xdr:rowOff>57150</xdr:rowOff>
    </xdr:to>
    <xdr:sp>
      <xdr:nvSpPr>
        <xdr:cNvPr id="61" name="Line 97"/>
        <xdr:cNvSpPr>
          <a:spLocks/>
        </xdr:cNvSpPr>
      </xdr:nvSpPr>
      <xdr:spPr>
        <a:xfrm>
          <a:off x="11849100" y="58007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34</xdr:row>
      <xdr:rowOff>95250</xdr:rowOff>
    </xdr:from>
    <xdr:to>
      <xdr:col>18</xdr:col>
      <xdr:colOff>161925</xdr:colOff>
      <xdr:row>34</xdr:row>
      <xdr:rowOff>95250</xdr:rowOff>
    </xdr:to>
    <xdr:sp>
      <xdr:nvSpPr>
        <xdr:cNvPr id="62" name="Line 98"/>
        <xdr:cNvSpPr>
          <a:spLocks/>
        </xdr:cNvSpPr>
      </xdr:nvSpPr>
      <xdr:spPr>
        <a:xfrm>
          <a:off x="11734800" y="6181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32</xdr:row>
      <xdr:rowOff>85725</xdr:rowOff>
    </xdr:from>
    <xdr:to>
      <xdr:col>18</xdr:col>
      <xdr:colOff>247650</xdr:colOff>
      <xdr:row>32</xdr:row>
      <xdr:rowOff>85725</xdr:rowOff>
    </xdr:to>
    <xdr:sp>
      <xdr:nvSpPr>
        <xdr:cNvPr id="63" name="Line 99"/>
        <xdr:cNvSpPr>
          <a:spLocks/>
        </xdr:cNvSpPr>
      </xdr:nvSpPr>
      <xdr:spPr>
        <a:xfrm>
          <a:off x="11849100" y="5800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37</xdr:row>
      <xdr:rowOff>57150</xdr:rowOff>
    </xdr:from>
    <xdr:to>
      <xdr:col>18</xdr:col>
      <xdr:colOff>257175</xdr:colOff>
      <xdr:row>37</xdr:row>
      <xdr:rowOff>57150</xdr:rowOff>
    </xdr:to>
    <xdr:sp>
      <xdr:nvSpPr>
        <xdr:cNvPr id="64" name="Line 100"/>
        <xdr:cNvSpPr>
          <a:spLocks/>
        </xdr:cNvSpPr>
      </xdr:nvSpPr>
      <xdr:spPr>
        <a:xfrm>
          <a:off x="11849100" y="659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42</xdr:row>
      <xdr:rowOff>85725</xdr:rowOff>
    </xdr:from>
    <xdr:to>
      <xdr:col>18</xdr:col>
      <xdr:colOff>180975</xdr:colOff>
      <xdr:row>47</xdr:row>
      <xdr:rowOff>57150</xdr:rowOff>
    </xdr:to>
    <xdr:sp>
      <xdr:nvSpPr>
        <xdr:cNvPr id="65" name="Line 101"/>
        <xdr:cNvSpPr>
          <a:spLocks/>
        </xdr:cNvSpPr>
      </xdr:nvSpPr>
      <xdr:spPr>
        <a:xfrm>
          <a:off x="11849100" y="75438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44</xdr:row>
      <xdr:rowOff>95250</xdr:rowOff>
    </xdr:from>
    <xdr:to>
      <xdr:col>18</xdr:col>
      <xdr:colOff>161925</xdr:colOff>
      <xdr:row>44</xdr:row>
      <xdr:rowOff>95250</xdr:rowOff>
    </xdr:to>
    <xdr:sp>
      <xdr:nvSpPr>
        <xdr:cNvPr id="66" name="Line 102"/>
        <xdr:cNvSpPr>
          <a:spLocks/>
        </xdr:cNvSpPr>
      </xdr:nvSpPr>
      <xdr:spPr>
        <a:xfrm>
          <a:off x="11734800" y="7924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42</xdr:row>
      <xdr:rowOff>85725</xdr:rowOff>
    </xdr:from>
    <xdr:to>
      <xdr:col>18</xdr:col>
      <xdr:colOff>247650</xdr:colOff>
      <xdr:row>42</xdr:row>
      <xdr:rowOff>85725</xdr:rowOff>
    </xdr:to>
    <xdr:sp>
      <xdr:nvSpPr>
        <xdr:cNvPr id="67" name="Line 103"/>
        <xdr:cNvSpPr>
          <a:spLocks/>
        </xdr:cNvSpPr>
      </xdr:nvSpPr>
      <xdr:spPr>
        <a:xfrm>
          <a:off x="11849100" y="7543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47</xdr:row>
      <xdr:rowOff>57150</xdr:rowOff>
    </xdr:from>
    <xdr:to>
      <xdr:col>18</xdr:col>
      <xdr:colOff>257175</xdr:colOff>
      <xdr:row>47</xdr:row>
      <xdr:rowOff>57150</xdr:rowOff>
    </xdr:to>
    <xdr:sp>
      <xdr:nvSpPr>
        <xdr:cNvPr id="68" name="Line 104"/>
        <xdr:cNvSpPr>
          <a:spLocks/>
        </xdr:cNvSpPr>
      </xdr:nvSpPr>
      <xdr:spPr>
        <a:xfrm>
          <a:off x="11849100" y="8315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22</xdr:row>
      <xdr:rowOff>95250</xdr:rowOff>
    </xdr:from>
    <xdr:to>
      <xdr:col>18</xdr:col>
      <xdr:colOff>66675</xdr:colOff>
      <xdr:row>25</xdr:row>
      <xdr:rowOff>19050</xdr:rowOff>
    </xdr:to>
    <xdr:sp>
      <xdr:nvSpPr>
        <xdr:cNvPr id="69" name="AutoShape 105"/>
        <xdr:cNvSpPr>
          <a:spLocks/>
        </xdr:cNvSpPr>
      </xdr:nvSpPr>
      <xdr:spPr>
        <a:xfrm>
          <a:off x="10067925" y="4067175"/>
          <a:ext cx="1666875" cy="390525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33</xdr:row>
      <xdr:rowOff>95250</xdr:rowOff>
    </xdr:from>
    <xdr:to>
      <xdr:col>18</xdr:col>
      <xdr:colOff>66675</xdr:colOff>
      <xdr:row>36</xdr:row>
      <xdr:rowOff>19050</xdr:rowOff>
    </xdr:to>
    <xdr:sp>
      <xdr:nvSpPr>
        <xdr:cNvPr id="70" name="AutoShape 106"/>
        <xdr:cNvSpPr>
          <a:spLocks/>
        </xdr:cNvSpPr>
      </xdr:nvSpPr>
      <xdr:spPr>
        <a:xfrm>
          <a:off x="10067925" y="6000750"/>
          <a:ext cx="1666875" cy="371475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43</xdr:row>
      <xdr:rowOff>95250</xdr:rowOff>
    </xdr:from>
    <xdr:to>
      <xdr:col>18</xdr:col>
      <xdr:colOff>66675</xdr:colOff>
      <xdr:row>46</xdr:row>
      <xdr:rowOff>19050</xdr:rowOff>
    </xdr:to>
    <xdr:sp>
      <xdr:nvSpPr>
        <xdr:cNvPr id="71" name="AutoShape 107"/>
        <xdr:cNvSpPr>
          <a:spLocks/>
        </xdr:cNvSpPr>
      </xdr:nvSpPr>
      <xdr:spPr>
        <a:xfrm>
          <a:off x="10048875" y="7743825"/>
          <a:ext cx="1685925" cy="352425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13</xdr:row>
      <xdr:rowOff>85725</xdr:rowOff>
    </xdr:from>
    <xdr:to>
      <xdr:col>16</xdr:col>
      <xdr:colOff>28575</xdr:colOff>
      <xdr:row>23</xdr:row>
      <xdr:rowOff>114300</xdr:rowOff>
    </xdr:to>
    <xdr:sp>
      <xdr:nvSpPr>
        <xdr:cNvPr id="72" name="Line 108"/>
        <xdr:cNvSpPr>
          <a:spLocks/>
        </xdr:cNvSpPr>
      </xdr:nvSpPr>
      <xdr:spPr>
        <a:xfrm>
          <a:off x="9982200" y="245745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23</xdr:row>
      <xdr:rowOff>114300</xdr:rowOff>
    </xdr:from>
    <xdr:to>
      <xdr:col>16</xdr:col>
      <xdr:colOff>95250</xdr:colOff>
      <xdr:row>23</xdr:row>
      <xdr:rowOff>114300</xdr:rowOff>
    </xdr:to>
    <xdr:sp>
      <xdr:nvSpPr>
        <xdr:cNvPr id="73" name="Line 111"/>
        <xdr:cNvSpPr>
          <a:spLocks/>
        </xdr:cNvSpPr>
      </xdr:nvSpPr>
      <xdr:spPr>
        <a:xfrm>
          <a:off x="9991725" y="42767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13</xdr:row>
      <xdr:rowOff>85725</xdr:rowOff>
    </xdr:from>
    <xdr:to>
      <xdr:col>16</xdr:col>
      <xdr:colOff>114300</xdr:colOff>
      <xdr:row>13</xdr:row>
      <xdr:rowOff>85725</xdr:rowOff>
    </xdr:to>
    <xdr:sp>
      <xdr:nvSpPr>
        <xdr:cNvPr id="74" name="Line 112"/>
        <xdr:cNvSpPr>
          <a:spLocks/>
        </xdr:cNvSpPr>
      </xdr:nvSpPr>
      <xdr:spPr>
        <a:xfrm>
          <a:off x="9982200" y="2457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95250</xdr:rowOff>
    </xdr:from>
    <xdr:to>
      <xdr:col>6</xdr:col>
      <xdr:colOff>152400</xdr:colOff>
      <xdr:row>34</xdr:row>
      <xdr:rowOff>95250</xdr:rowOff>
    </xdr:to>
    <xdr:sp>
      <xdr:nvSpPr>
        <xdr:cNvPr id="75" name="Line 113"/>
        <xdr:cNvSpPr>
          <a:spLocks/>
        </xdr:cNvSpPr>
      </xdr:nvSpPr>
      <xdr:spPr>
        <a:xfrm>
          <a:off x="4000500" y="6181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85725</xdr:rowOff>
    </xdr:from>
    <xdr:to>
      <xdr:col>16</xdr:col>
      <xdr:colOff>28575</xdr:colOff>
      <xdr:row>18</xdr:row>
      <xdr:rowOff>85725</xdr:rowOff>
    </xdr:to>
    <xdr:sp>
      <xdr:nvSpPr>
        <xdr:cNvPr id="76" name="Line 114"/>
        <xdr:cNvSpPr>
          <a:spLocks/>
        </xdr:cNvSpPr>
      </xdr:nvSpPr>
      <xdr:spPr>
        <a:xfrm flipH="1">
          <a:off x="9896475" y="3314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33</xdr:row>
      <xdr:rowOff>85725</xdr:rowOff>
    </xdr:from>
    <xdr:to>
      <xdr:col>12</xdr:col>
      <xdr:colOff>66675</xdr:colOff>
      <xdr:row>36</xdr:row>
      <xdr:rowOff>0</xdr:rowOff>
    </xdr:to>
    <xdr:sp>
      <xdr:nvSpPr>
        <xdr:cNvPr id="77" name="AutoShape 128"/>
        <xdr:cNvSpPr>
          <a:spLocks/>
        </xdr:cNvSpPr>
      </xdr:nvSpPr>
      <xdr:spPr>
        <a:xfrm>
          <a:off x="6124575" y="5991225"/>
          <a:ext cx="1800225" cy="36195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34</xdr:row>
      <xdr:rowOff>95250</xdr:rowOff>
    </xdr:from>
    <xdr:to>
      <xdr:col>15</xdr:col>
      <xdr:colOff>152400</xdr:colOff>
      <xdr:row>44</xdr:row>
      <xdr:rowOff>123825</xdr:rowOff>
    </xdr:to>
    <xdr:sp>
      <xdr:nvSpPr>
        <xdr:cNvPr id="78" name="Line 129"/>
        <xdr:cNvSpPr>
          <a:spLocks/>
        </xdr:cNvSpPr>
      </xdr:nvSpPr>
      <xdr:spPr>
        <a:xfrm>
          <a:off x="9934575" y="618172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38</xdr:row>
      <xdr:rowOff>85725</xdr:rowOff>
    </xdr:from>
    <xdr:to>
      <xdr:col>15</xdr:col>
      <xdr:colOff>76200</xdr:colOff>
      <xdr:row>40</xdr:row>
      <xdr:rowOff>95250</xdr:rowOff>
    </xdr:to>
    <xdr:sp>
      <xdr:nvSpPr>
        <xdr:cNvPr id="79" name="AutoShape 130"/>
        <xdr:cNvSpPr>
          <a:spLocks/>
        </xdr:cNvSpPr>
      </xdr:nvSpPr>
      <xdr:spPr>
        <a:xfrm>
          <a:off x="8048625" y="6810375"/>
          <a:ext cx="1809750" cy="38100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123825</xdr:rowOff>
    </xdr:from>
    <xdr:to>
      <xdr:col>16</xdr:col>
      <xdr:colOff>66675</xdr:colOff>
      <xdr:row>44</xdr:row>
      <xdr:rowOff>123825</xdr:rowOff>
    </xdr:to>
    <xdr:sp>
      <xdr:nvSpPr>
        <xdr:cNvPr id="80" name="Line 131"/>
        <xdr:cNvSpPr>
          <a:spLocks/>
        </xdr:cNvSpPr>
      </xdr:nvSpPr>
      <xdr:spPr>
        <a:xfrm>
          <a:off x="9953625" y="7953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34</xdr:row>
      <xdr:rowOff>95250</xdr:rowOff>
    </xdr:from>
    <xdr:to>
      <xdr:col>16</xdr:col>
      <xdr:colOff>66675</xdr:colOff>
      <xdr:row>34</xdr:row>
      <xdr:rowOff>95250</xdr:rowOff>
    </xdr:to>
    <xdr:sp>
      <xdr:nvSpPr>
        <xdr:cNvPr id="81" name="Line 133"/>
        <xdr:cNvSpPr>
          <a:spLocks/>
        </xdr:cNvSpPr>
      </xdr:nvSpPr>
      <xdr:spPr>
        <a:xfrm>
          <a:off x="9934575" y="6181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39</xdr:row>
      <xdr:rowOff>95250</xdr:rowOff>
    </xdr:from>
    <xdr:to>
      <xdr:col>15</xdr:col>
      <xdr:colOff>152400</xdr:colOff>
      <xdr:row>39</xdr:row>
      <xdr:rowOff>95250</xdr:rowOff>
    </xdr:to>
    <xdr:sp>
      <xdr:nvSpPr>
        <xdr:cNvPr id="82" name="Line 134"/>
        <xdr:cNvSpPr>
          <a:spLocks/>
        </xdr:cNvSpPr>
      </xdr:nvSpPr>
      <xdr:spPr>
        <a:xfrm>
          <a:off x="9867900" y="7000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18</xdr:row>
      <xdr:rowOff>95250</xdr:rowOff>
    </xdr:from>
    <xdr:to>
      <xdr:col>12</xdr:col>
      <xdr:colOff>133350</xdr:colOff>
      <xdr:row>39</xdr:row>
      <xdr:rowOff>95250</xdr:rowOff>
    </xdr:to>
    <xdr:sp>
      <xdr:nvSpPr>
        <xdr:cNvPr id="83" name="Line 135"/>
        <xdr:cNvSpPr>
          <a:spLocks/>
        </xdr:cNvSpPr>
      </xdr:nvSpPr>
      <xdr:spPr>
        <a:xfrm>
          <a:off x="7991475" y="3324225"/>
          <a:ext cx="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39</xdr:row>
      <xdr:rowOff>95250</xdr:rowOff>
    </xdr:from>
    <xdr:to>
      <xdr:col>12</xdr:col>
      <xdr:colOff>180975</xdr:colOff>
      <xdr:row>39</xdr:row>
      <xdr:rowOff>95250</xdr:rowOff>
    </xdr:to>
    <xdr:sp>
      <xdr:nvSpPr>
        <xdr:cNvPr id="84" name="Line 136"/>
        <xdr:cNvSpPr>
          <a:spLocks/>
        </xdr:cNvSpPr>
      </xdr:nvSpPr>
      <xdr:spPr>
        <a:xfrm>
          <a:off x="8010525" y="70008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18</xdr:row>
      <xdr:rowOff>95250</xdr:rowOff>
    </xdr:from>
    <xdr:to>
      <xdr:col>12</xdr:col>
      <xdr:colOff>161925</xdr:colOff>
      <xdr:row>18</xdr:row>
      <xdr:rowOff>95250</xdr:rowOff>
    </xdr:to>
    <xdr:sp>
      <xdr:nvSpPr>
        <xdr:cNvPr id="85" name="Line 137"/>
        <xdr:cNvSpPr>
          <a:spLocks/>
        </xdr:cNvSpPr>
      </xdr:nvSpPr>
      <xdr:spPr>
        <a:xfrm>
          <a:off x="7991475" y="3324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34</xdr:row>
      <xdr:rowOff>85725</xdr:rowOff>
    </xdr:from>
    <xdr:to>
      <xdr:col>12</xdr:col>
      <xdr:colOff>133350</xdr:colOff>
      <xdr:row>34</xdr:row>
      <xdr:rowOff>85725</xdr:rowOff>
    </xdr:to>
    <xdr:sp>
      <xdr:nvSpPr>
        <xdr:cNvPr id="86" name="Line 138"/>
        <xdr:cNvSpPr>
          <a:spLocks/>
        </xdr:cNvSpPr>
      </xdr:nvSpPr>
      <xdr:spPr>
        <a:xfrm>
          <a:off x="7924800" y="6172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923925</xdr:colOff>
      <xdr:row>97</xdr:row>
      <xdr:rowOff>981075</xdr:rowOff>
    </xdr:from>
    <xdr:to>
      <xdr:col>19</xdr:col>
      <xdr:colOff>971550</xdr:colOff>
      <xdr:row>107</xdr:row>
      <xdr:rowOff>152400</xdr:rowOff>
    </xdr:to>
    <xdr:pic>
      <xdr:nvPicPr>
        <xdr:cNvPr id="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421475"/>
          <a:ext cx="11782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25</xdr:row>
      <xdr:rowOff>85725</xdr:rowOff>
    </xdr:from>
    <xdr:to>
      <xdr:col>10</xdr:col>
      <xdr:colOff>1438275</xdr:colOff>
      <xdr:row>32</xdr:row>
      <xdr:rowOff>133350</xdr:rowOff>
    </xdr:to>
    <xdr:pic>
      <xdr:nvPicPr>
        <xdr:cNvPr id="88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524375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60</xdr:row>
      <xdr:rowOff>9525</xdr:rowOff>
    </xdr:from>
    <xdr:to>
      <xdr:col>16</xdr:col>
      <xdr:colOff>161925</xdr:colOff>
      <xdr:row>72</xdr:row>
      <xdr:rowOff>114300</xdr:rowOff>
    </xdr:to>
    <xdr:sp>
      <xdr:nvSpPr>
        <xdr:cNvPr id="89" name="AutoShape 184"/>
        <xdr:cNvSpPr>
          <a:spLocks/>
        </xdr:cNvSpPr>
      </xdr:nvSpPr>
      <xdr:spPr>
        <a:xfrm>
          <a:off x="4000500" y="10839450"/>
          <a:ext cx="6115050" cy="235267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60</xdr:row>
      <xdr:rowOff>28575</xdr:rowOff>
    </xdr:from>
    <xdr:to>
      <xdr:col>16</xdr:col>
      <xdr:colOff>133350</xdr:colOff>
      <xdr:row>63</xdr:row>
      <xdr:rowOff>0</xdr:rowOff>
    </xdr:to>
    <xdr:sp>
      <xdr:nvSpPr>
        <xdr:cNvPr id="90" name="Rectangle 185"/>
        <xdr:cNvSpPr>
          <a:spLocks/>
        </xdr:cNvSpPr>
      </xdr:nvSpPr>
      <xdr:spPr>
        <a:xfrm>
          <a:off x="4095750" y="10858500"/>
          <a:ext cx="5991225" cy="51435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60</xdr:row>
      <xdr:rowOff>123825</xdr:rowOff>
    </xdr:from>
    <xdr:to>
      <xdr:col>7</xdr:col>
      <xdr:colOff>1266825</xdr:colOff>
      <xdr:row>62</xdr:row>
      <xdr:rowOff>38100</xdr:rowOff>
    </xdr:to>
    <xdr:sp>
      <xdr:nvSpPr>
        <xdr:cNvPr id="91" name="AutoShape 186"/>
        <xdr:cNvSpPr>
          <a:spLocks/>
        </xdr:cNvSpPr>
      </xdr:nvSpPr>
      <xdr:spPr>
        <a:xfrm>
          <a:off x="4200525" y="10953750"/>
          <a:ext cx="12287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Round of 16
</a:t>
          </a:r>
        </a:p>
      </xdr:txBody>
    </xdr:sp>
    <xdr:clientData/>
  </xdr:twoCellAnchor>
  <xdr:twoCellAnchor>
    <xdr:from>
      <xdr:col>6</xdr:col>
      <xdr:colOff>85725</xdr:colOff>
      <xdr:row>73</xdr:row>
      <xdr:rowOff>123825</xdr:rowOff>
    </xdr:from>
    <xdr:to>
      <xdr:col>16</xdr:col>
      <xdr:colOff>180975</xdr:colOff>
      <xdr:row>81</xdr:row>
      <xdr:rowOff>0</xdr:rowOff>
    </xdr:to>
    <xdr:sp>
      <xdr:nvSpPr>
        <xdr:cNvPr id="92" name="AutoShape 192"/>
        <xdr:cNvSpPr>
          <a:spLocks/>
        </xdr:cNvSpPr>
      </xdr:nvSpPr>
      <xdr:spPr>
        <a:xfrm>
          <a:off x="4019550" y="13382625"/>
          <a:ext cx="6115050" cy="154305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73</xdr:row>
      <xdr:rowOff>133350</xdr:rowOff>
    </xdr:from>
    <xdr:to>
      <xdr:col>16</xdr:col>
      <xdr:colOff>152400</xdr:colOff>
      <xdr:row>76</xdr:row>
      <xdr:rowOff>9525</xdr:rowOff>
    </xdr:to>
    <xdr:sp>
      <xdr:nvSpPr>
        <xdr:cNvPr id="93" name="Rectangle 193"/>
        <xdr:cNvSpPr>
          <a:spLocks/>
        </xdr:cNvSpPr>
      </xdr:nvSpPr>
      <xdr:spPr>
        <a:xfrm>
          <a:off x="4105275" y="13392150"/>
          <a:ext cx="6000750" cy="60007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82</xdr:row>
      <xdr:rowOff>57150</xdr:rowOff>
    </xdr:from>
    <xdr:to>
      <xdr:col>16</xdr:col>
      <xdr:colOff>190500</xdr:colOff>
      <xdr:row>86</xdr:row>
      <xdr:rowOff>161925</xdr:rowOff>
    </xdr:to>
    <xdr:sp>
      <xdr:nvSpPr>
        <xdr:cNvPr id="94" name="AutoShape 195"/>
        <xdr:cNvSpPr>
          <a:spLocks/>
        </xdr:cNvSpPr>
      </xdr:nvSpPr>
      <xdr:spPr>
        <a:xfrm>
          <a:off x="4029075" y="15163800"/>
          <a:ext cx="6115050" cy="103822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82</xdr:row>
      <xdr:rowOff>57150</xdr:rowOff>
    </xdr:from>
    <xdr:to>
      <xdr:col>16</xdr:col>
      <xdr:colOff>180975</xdr:colOff>
      <xdr:row>83</xdr:row>
      <xdr:rowOff>361950</xdr:rowOff>
    </xdr:to>
    <xdr:sp>
      <xdr:nvSpPr>
        <xdr:cNvPr id="95" name="Rectangle 196"/>
        <xdr:cNvSpPr>
          <a:spLocks/>
        </xdr:cNvSpPr>
      </xdr:nvSpPr>
      <xdr:spPr>
        <a:xfrm>
          <a:off x="4124325" y="15163800"/>
          <a:ext cx="6010275" cy="48577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82</xdr:row>
      <xdr:rowOff>114300</xdr:rowOff>
    </xdr:from>
    <xdr:to>
      <xdr:col>7</xdr:col>
      <xdr:colOff>1381125</xdr:colOff>
      <xdr:row>83</xdr:row>
      <xdr:rowOff>190500</xdr:rowOff>
    </xdr:to>
    <xdr:sp>
      <xdr:nvSpPr>
        <xdr:cNvPr id="96" name="AutoShape 197"/>
        <xdr:cNvSpPr>
          <a:spLocks/>
        </xdr:cNvSpPr>
      </xdr:nvSpPr>
      <xdr:spPr>
        <a:xfrm>
          <a:off x="4219575" y="15220950"/>
          <a:ext cx="13239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Semi-Finals
</a:t>
          </a:r>
        </a:p>
      </xdr:txBody>
    </xdr:sp>
    <xdr:clientData/>
  </xdr:twoCellAnchor>
  <xdr:twoCellAnchor>
    <xdr:from>
      <xdr:col>6</xdr:col>
      <xdr:colOff>95250</xdr:colOff>
      <xdr:row>93</xdr:row>
      <xdr:rowOff>123825</xdr:rowOff>
    </xdr:from>
    <xdr:to>
      <xdr:col>16</xdr:col>
      <xdr:colOff>190500</xdr:colOff>
      <xdr:row>97</xdr:row>
      <xdr:rowOff>9525</xdr:rowOff>
    </xdr:to>
    <xdr:sp>
      <xdr:nvSpPr>
        <xdr:cNvPr id="97" name="AutoShape 200"/>
        <xdr:cNvSpPr>
          <a:spLocks/>
        </xdr:cNvSpPr>
      </xdr:nvSpPr>
      <xdr:spPr>
        <a:xfrm>
          <a:off x="4029075" y="17573625"/>
          <a:ext cx="6115050" cy="87630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93</xdr:row>
      <xdr:rowOff>123825</xdr:rowOff>
    </xdr:from>
    <xdr:to>
      <xdr:col>16</xdr:col>
      <xdr:colOff>180975</xdr:colOff>
      <xdr:row>95</xdr:row>
      <xdr:rowOff>0</xdr:rowOff>
    </xdr:to>
    <xdr:sp>
      <xdr:nvSpPr>
        <xdr:cNvPr id="98" name="Rectangle 201"/>
        <xdr:cNvSpPr>
          <a:spLocks/>
        </xdr:cNvSpPr>
      </xdr:nvSpPr>
      <xdr:spPr>
        <a:xfrm>
          <a:off x="4124325" y="17573625"/>
          <a:ext cx="6010275" cy="48577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94</xdr:row>
      <xdr:rowOff>28575</xdr:rowOff>
    </xdr:from>
    <xdr:to>
      <xdr:col>7</xdr:col>
      <xdr:colOff>771525</xdr:colOff>
      <xdr:row>94</xdr:row>
      <xdr:rowOff>285750</xdr:rowOff>
    </xdr:to>
    <xdr:sp>
      <xdr:nvSpPr>
        <xdr:cNvPr id="99" name="AutoShape 202"/>
        <xdr:cNvSpPr>
          <a:spLocks/>
        </xdr:cNvSpPr>
      </xdr:nvSpPr>
      <xdr:spPr>
        <a:xfrm>
          <a:off x="4229100" y="17659350"/>
          <a:ext cx="7048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Final
</a:t>
          </a:r>
        </a:p>
      </xdr:txBody>
    </xdr:sp>
    <xdr:clientData/>
  </xdr:twoCellAnchor>
  <xdr:twoCellAnchor>
    <xdr:from>
      <xdr:col>19</xdr:col>
      <xdr:colOff>266700</xdr:colOff>
      <xdr:row>8</xdr:row>
      <xdr:rowOff>57150</xdr:rowOff>
    </xdr:from>
    <xdr:to>
      <xdr:col>20</xdr:col>
      <xdr:colOff>142875</xdr:colOff>
      <xdr:row>9</xdr:row>
      <xdr:rowOff>123825</xdr:rowOff>
    </xdr:to>
    <xdr:sp>
      <xdr:nvSpPr>
        <xdr:cNvPr id="100" name="AutoShape 237"/>
        <xdr:cNvSpPr>
          <a:spLocks/>
        </xdr:cNvSpPr>
      </xdr:nvSpPr>
      <xdr:spPr>
        <a:xfrm>
          <a:off x="12192000" y="1514475"/>
          <a:ext cx="13525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158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Round of 16</a:t>
          </a:r>
        </a:p>
      </xdr:txBody>
    </xdr:sp>
    <xdr:clientData/>
  </xdr:twoCellAnchor>
  <xdr:twoCellAnchor>
    <xdr:from>
      <xdr:col>1</xdr:col>
      <xdr:colOff>190500</xdr:colOff>
      <xdr:row>8</xdr:row>
      <xdr:rowOff>28575</xdr:rowOff>
    </xdr:from>
    <xdr:to>
      <xdr:col>2</xdr:col>
      <xdr:colOff>66675</xdr:colOff>
      <xdr:row>9</xdr:row>
      <xdr:rowOff>95250</xdr:rowOff>
    </xdr:to>
    <xdr:sp>
      <xdr:nvSpPr>
        <xdr:cNvPr id="101" name="AutoShape 246"/>
        <xdr:cNvSpPr>
          <a:spLocks/>
        </xdr:cNvSpPr>
      </xdr:nvSpPr>
      <xdr:spPr>
        <a:xfrm>
          <a:off x="381000" y="1485900"/>
          <a:ext cx="13525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Round of 16</a:t>
          </a:r>
        </a:p>
      </xdr:txBody>
    </xdr:sp>
    <xdr:clientData/>
  </xdr:twoCellAnchor>
  <xdr:twoCellAnchor>
    <xdr:from>
      <xdr:col>4</xdr:col>
      <xdr:colOff>133350</xdr:colOff>
      <xdr:row>10</xdr:row>
      <xdr:rowOff>57150</xdr:rowOff>
    </xdr:from>
    <xdr:to>
      <xdr:col>5</xdr:col>
      <xdr:colOff>228600</xdr:colOff>
      <xdr:row>12</xdr:row>
      <xdr:rowOff>19050</xdr:rowOff>
    </xdr:to>
    <xdr:sp>
      <xdr:nvSpPr>
        <xdr:cNvPr id="102" name="AutoShape 247"/>
        <xdr:cNvSpPr>
          <a:spLocks/>
        </xdr:cNvSpPr>
      </xdr:nvSpPr>
      <xdr:spPr>
        <a:xfrm>
          <a:off x="2343150" y="1876425"/>
          <a:ext cx="157162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Quarter-Finals</a:t>
          </a:r>
        </a:p>
      </xdr:txBody>
    </xdr:sp>
    <xdr:clientData/>
  </xdr:twoCellAnchor>
  <xdr:twoCellAnchor>
    <xdr:from>
      <xdr:col>10</xdr:col>
      <xdr:colOff>561975</xdr:colOff>
      <xdr:row>18</xdr:row>
      <xdr:rowOff>85725</xdr:rowOff>
    </xdr:from>
    <xdr:to>
      <xdr:col>10</xdr:col>
      <xdr:colOff>1152525</xdr:colOff>
      <xdr:row>20</xdr:row>
      <xdr:rowOff>95250</xdr:rowOff>
    </xdr:to>
    <xdr:sp>
      <xdr:nvSpPr>
        <xdr:cNvPr id="103" name="AutoShape 248"/>
        <xdr:cNvSpPr>
          <a:spLocks/>
        </xdr:cNvSpPr>
      </xdr:nvSpPr>
      <xdr:spPr>
        <a:xfrm>
          <a:off x="6705600" y="3314700"/>
          <a:ext cx="5905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158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Final</a:t>
          </a:r>
        </a:p>
      </xdr:txBody>
    </xdr:sp>
    <xdr:clientData/>
  </xdr:twoCellAnchor>
  <xdr:twoCellAnchor>
    <xdr:from>
      <xdr:col>13</xdr:col>
      <xdr:colOff>304800</xdr:colOff>
      <xdr:row>15</xdr:row>
      <xdr:rowOff>66675</xdr:rowOff>
    </xdr:from>
    <xdr:to>
      <xdr:col>14</xdr:col>
      <xdr:colOff>76200</xdr:colOff>
      <xdr:row>17</xdr:row>
      <xdr:rowOff>28575</xdr:rowOff>
    </xdr:to>
    <xdr:sp>
      <xdr:nvSpPr>
        <xdr:cNvPr id="104" name="AutoShape 249"/>
        <xdr:cNvSpPr>
          <a:spLocks/>
        </xdr:cNvSpPr>
      </xdr:nvSpPr>
      <xdr:spPr>
        <a:xfrm>
          <a:off x="8382000" y="2695575"/>
          <a:ext cx="12477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158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Semi-Finals</a:t>
          </a:r>
        </a:p>
      </xdr:txBody>
    </xdr:sp>
    <xdr:clientData/>
  </xdr:twoCellAnchor>
  <xdr:twoCellAnchor>
    <xdr:from>
      <xdr:col>16</xdr:col>
      <xdr:colOff>238125</xdr:colOff>
      <xdr:row>10</xdr:row>
      <xdr:rowOff>28575</xdr:rowOff>
    </xdr:from>
    <xdr:to>
      <xdr:col>17</xdr:col>
      <xdr:colOff>209550</xdr:colOff>
      <xdr:row>11</xdr:row>
      <xdr:rowOff>171450</xdr:rowOff>
    </xdr:to>
    <xdr:sp>
      <xdr:nvSpPr>
        <xdr:cNvPr id="105" name="AutoShape 250"/>
        <xdr:cNvSpPr>
          <a:spLocks/>
        </xdr:cNvSpPr>
      </xdr:nvSpPr>
      <xdr:spPr>
        <a:xfrm>
          <a:off x="10191750" y="1847850"/>
          <a:ext cx="14478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158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Quarter-Finals</a:t>
          </a:r>
        </a:p>
      </xdr:txBody>
    </xdr:sp>
    <xdr:clientData/>
  </xdr:twoCellAnchor>
  <xdr:twoCellAnchor>
    <xdr:from>
      <xdr:col>7</xdr:col>
      <xdr:colOff>247650</xdr:colOff>
      <xdr:row>15</xdr:row>
      <xdr:rowOff>85725</xdr:rowOff>
    </xdr:from>
    <xdr:to>
      <xdr:col>8</xdr:col>
      <xdr:colOff>57150</xdr:colOff>
      <xdr:row>17</xdr:row>
      <xdr:rowOff>47625</xdr:rowOff>
    </xdr:to>
    <xdr:sp>
      <xdr:nvSpPr>
        <xdr:cNvPr id="106" name="AutoShape 251"/>
        <xdr:cNvSpPr>
          <a:spLocks/>
        </xdr:cNvSpPr>
      </xdr:nvSpPr>
      <xdr:spPr>
        <a:xfrm>
          <a:off x="4410075" y="2714625"/>
          <a:ext cx="1285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158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Semi-Finals</a:t>
          </a:r>
        </a:p>
      </xdr:txBody>
    </xdr:sp>
    <xdr:clientData/>
  </xdr:twoCellAnchor>
  <xdr:twoCellAnchor>
    <xdr:from>
      <xdr:col>9</xdr:col>
      <xdr:colOff>200025</xdr:colOff>
      <xdr:row>51</xdr:row>
      <xdr:rowOff>171450</xdr:rowOff>
    </xdr:from>
    <xdr:to>
      <xdr:col>12</xdr:col>
      <xdr:colOff>85725</xdr:colOff>
      <xdr:row>54</xdr:row>
      <xdr:rowOff>142875</xdr:rowOff>
    </xdr:to>
    <xdr:sp>
      <xdr:nvSpPr>
        <xdr:cNvPr id="107" name="Rectangle 256"/>
        <xdr:cNvSpPr>
          <a:spLocks/>
        </xdr:cNvSpPr>
      </xdr:nvSpPr>
      <xdr:spPr>
        <a:xfrm>
          <a:off x="6076950" y="9172575"/>
          <a:ext cx="1866900" cy="54292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51</xdr:row>
      <xdr:rowOff>152400</xdr:rowOff>
    </xdr:from>
    <xdr:to>
      <xdr:col>16</xdr:col>
      <xdr:colOff>304800</xdr:colOff>
      <xdr:row>54</xdr:row>
      <xdr:rowOff>142875</xdr:rowOff>
    </xdr:to>
    <xdr:sp>
      <xdr:nvSpPr>
        <xdr:cNvPr id="108" name="AutoShape 261"/>
        <xdr:cNvSpPr>
          <a:spLocks/>
        </xdr:cNvSpPr>
      </xdr:nvSpPr>
      <xdr:spPr>
        <a:xfrm>
          <a:off x="8324850" y="9153525"/>
          <a:ext cx="1933575" cy="56197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51</xdr:row>
      <xdr:rowOff>171450</xdr:rowOff>
    </xdr:from>
    <xdr:to>
      <xdr:col>16</xdr:col>
      <xdr:colOff>295275</xdr:colOff>
      <xdr:row>54</xdr:row>
      <xdr:rowOff>47625</xdr:rowOff>
    </xdr:to>
    <xdr:sp>
      <xdr:nvSpPr>
        <xdr:cNvPr id="109" name="Rectangle 262"/>
        <xdr:cNvSpPr>
          <a:spLocks/>
        </xdr:cNvSpPr>
      </xdr:nvSpPr>
      <xdr:spPr>
        <a:xfrm>
          <a:off x="8410575" y="9172575"/>
          <a:ext cx="1838325" cy="44767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161925</xdr:rowOff>
    </xdr:from>
    <xdr:to>
      <xdr:col>12</xdr:col>
      <xdr:colOff>95250</xdr:colOff>
      <xdr:row>54</xdr:row>
      <xdr:rowOff>161925</xdr:rowOff>
    </xdr:to>
    <xdr:sp>
      <xdr:nvSpPr>
        <xdr:cNvPr id="110" name="AutoShape 264"/>
        <xdr:cNvSpPr>
          <a:spLocks/>
        </xdr:cNvSpPr>
      </xdr:nvSpPr>
      <xdr:spPr>
        <a:xfrm>
          <a:off x="6010275" y="9163050"/>
          <a:ext cx="1943100" cy="57150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97</xdr:row>
      <xdr:rowOff>314325</xdr:rowOff>
    </xdr:from>
    <xdr:to>
      <xdr:col>13</xdr:col>
      <xdr:colOff>219075</xdr:colOff>
      <xdr:row>97</xdr:row>
      <xdr:rowOff>923925</xdr:rowOff>
    </xdr:to>
    <xdr:sp>
      <xdr:nvSpPr>
        <xdr:cNvPr id="111" name="AutoShape 269"/>
        <xdr:cNvSpPr>
          <a:spLocks/>
        </xdr:cNvSpPr>
      </xdr:nvSpPr>
      <xdr:spPr>
        <a:xfrm>
          <a:off x="6010275" y="18754725"/>
          <a:ext cx="2286000" cy="609600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97</xdr:row>
      <xdr:rowOff>314325</xdr:rowOff>
    </xdr:from>
    <xdr:to>
      <xdr:col>13</xdr:col>
      <xdr:colOff>209550</xdr:colOff>
      <xdr:row>97</xdr:row>
      <xdr:rowOff>809625</xdr:rowOff>
    </xdr:to>
    <xdr:sp>
      <xdr:nvSpPr>
        <xdr:cNvPr id="112" name="Rectangle 270"/>
        <xdr:cNvSpPr>
          <a:spLocks/>
        </xdr:cNvSpPr>
      </xdr:nvSpPr>
      <xdr:spPr>
        <a:xfrm>
          <a:off x="6096000" y="18754725"/>
          <a:ext cx="2190750" cy="495300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97</xdr:row>
      <xdr:rowOff>495300</xdr:rowOff>
    </xdr:from>
    <xdr:to>
      <xdr:col>13</xdr:col>
      <xdr:colOff>47625</xdr:colOff>
      <xdr:row>97</xdr:row>
      <xdr:rowOff>723900</xdr:rowOff>
    </xdr:to>
    <xdr:sp macro="[0]!WordArt206_Click">
      <xdr:nvSpPr>
        <xdr:cNvPr id="113" name="AutoShape 275"/>
        <xdr:cNvSpPr>
          <a:spLocks/>
        </xdr:cNvSpPr>
      </xdr:nvSpPr>
      <xdr:spPr>
        <a:xfrm>
          <a:off x="6229350" y="18935700"/>
          <a:ext cx="18954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Bracket View
</a:t>
          </a:r>
        </a:p>
      </xdr:txBody>
    </xdr:sp>
    <xdr:clientData/>
  </xdr:twoCellAnchor>
  <xdr:twoCellAnchor>
    <xdr:from>
      <xdr:col>7</xdr:col>
      <xdr:colOff>66675</xdr:colOff>
      <xdr:row>74</xdr:row>
      <xdr:rowOff>66675</xdr:rowOff>
    </xdr:from>
    <xdr:to>
      <xdr:col>8</xdr:col>
      <xdr:colOff>28575</xdr:colOff>
      <xdr:row>75</xdr:row>
      <xdr:rowOff>190500</xdr:rowOff>
    </xdr:to>
    <xdr:sp>
      <xdr:nvSpPr>
        <xdr:cNvPr id="114" name="AutoShape 276"/>
        <xdr:cNvSpPr>
          <a:spLocks/>
        </xdr:cNvSpPr>
      </xdr:nvSpPr>
      <xdr:spPr>
        <a:xfrm>
          <a:off x="4229100" y="13506450"/>
          <a:ext cx="14382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Quarter-Finals
</a:t>
          </a:r>
        </a:p>
      </xdr:txBody>
    </xdr:sp>
    <xdr:clientData/>
  </xdr:twoCellAnchor>
  <xdr:twoCellAnchor editAs="oneCell">
    <xdr:from>
      <xdr:col>0</xdr:col>
      <xdr:colOff>161925</xdr:colOff>
      <xdr:row>53</xdr:row>
      <xdr:rowOff>47625</xdr:rowOff>
    </xdr:from>
    <xdr:to>
      <xdr:col>4</xdr:col>
      <xdr:colOff>238125</xdr:colOff>
      <xdr:row>54</xdr:row>
      <xdr:rowOff>200025</xdr:rowOff>
    </xdr:to>
    <xdr:pic>
      <xdr:nvPicPr>
        <xdr:cNvPr id="115" name="Picture 277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0700"/>
          <a:ext cx="2286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53</xdr:row>
      <xdr:rowOff>28575</xdr:rowOff>
    </xdr:from>
    <xdr:to>
      <xdr:col>21</xdr:col>
      <xdr:colOff>133350</xdr:colOff>
      <xdr:row>54</xdr:row>
      <xdr:rowOff>180975</xdr:rowOff>
    </xdr:to>
    <xdr:pic>
      <xdr:nvPicPr>
        <xdr:cNvPr id="116" name="Picture 278">
          <a:hlinkClick r:id="rId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9391650"/>
          <a:ext cx="2286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21</xdr:col>
      <xdr:colOff>666750</xdr:colOff>
      <xdr:row>7</xdr:row>
      <xdr:rowOff>19050</xdr:rowOff>
    </xdr:to>
    <xdr:pic>
      <xdr:nvPicPr>
        <xdr:cNvPr id="117" name="Picture 2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8575"/>
          <a:ext cx="14306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8</xdr:row>
      <xdr:rowOff>123825</xdr:rowOff>
    </xdr:from>
    <xdr:to>
      <xdr:col>13</xdr:col>
      <xdr:colOff>47625</xdr:colOff>
      <xdr:row>12</xdr:row>
      <xdr:rowOff>152400</xdr:rowOff>
    </xdr:to>
    <xdr:pic>
      <xdr:nvPicPr>
        <xdr:cNvPr id="118" name="Picture 2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29300" y="1581150"/>
          <a:ext cx="2295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51</xdr:row>
      <xdr:rowOff>171450</xdr:rowOff>
    </xdr:from>
    <xdr:to>
      <xdr:col>7</xdr:col>
      <xdr:colOff>1447800</xdr:colOff>
      <xdr:row>54</xdr:row>
      <xdr:rowOff>142875</xdr:rowOff>
    </xdr:to>
    <xdr:sp>
      <xdr:nvSpPr>
        <xdr:cNvPr id="119" name="Rectangle 281"/>
        <xdr:cNvSpPr>
          <a:spLocks/>
        </xdr:cNvSpPr>
      </xdr:nvSpPr>
      <xdr:spPr>
        <a:xfrm>
          <a:off x="3686175" y="9172575"/>
          <a:ext cx="1924050" cy="54292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1381125</xdr:colOff>
      <xdr:row>51</xdr:row>
      <xdr:rowOff>171450</xdr:rowOff>
    </xdr:from>
    <xdr:to>
      <xdr:col>7</xdr:col>
      <xdr:colOff>1466850</xdr:colOff>
      <xdr:row>54</xdr:row>
      <xdr:rowOff>161925</xdr:rowOff>
    </xdr:to>
    <xdr:sp>
      <xdr:nvSpPr>
        <xdr:cNvPr id="120" name="AutoShape 282"/>
        <xdr:cNvSpPr>
          <a:spLocks/>
        </xdr:cNvSpPr>
      </xdr:nvSpPr>
      <xdr:spPr>
        <a:xfrm>
          <a:off x="3590925" y="9172575"/>
          <a:ext cx="2038350" cy="56197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52</xdr:row>
      <xdr:rowOff>95250</xdr:rowOff>
    </xdr:from>
    <xdr:to>
      <xdr:col>7</xdr:col>
      <xdr:colOff>1314450</xdr:colOff>
      <xdr:row>54</xdr:row>
      <xdr:rowOff>28575</xdr:rowOff>
    </xdr:to>
    <xdr:sp macro="[0]!WordArt284_Click">
      <xdr:nvSpPr>
        <xdr:cNvPr id="121" name="AutoShape 284"/>
        <xdr:cNvSpPr>
          <a:spLocks/>
        </xdr:cNvSpPr>
      </xdr:nvSpPr>
      <xdr:spPr>
        <a:xfrm>
          <a:off x="3800475" y="9277350"/>
          <a:ext cx="16764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2159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Reset second stage</a:t>
          </a:r>
        </a:p>
      </xdr:txBody>
    </xdr:sp>
    <xdr:clientData/>
  </xdr:twoCellAnchor>
  <xdr:twoCellAnchor>
    <xdr:from>
      <xdr:col>13</xdr:col>
      <xdr:colOff>409575</xdr:colOff>
      <xdr:row>52</xdr:row>
      <xdr:rowOff>123825</xdr:rowOff>
    </xdr:from>
    <xdr:to>
      <xdr:col>16</xdr:col>
      <xdr:colOff>133350</xdr:colOff>
      <xdr:row>53</xdr:row>
      <xdr:rowOff>190500</xdr:rowOff>
    </xdr:to>
    <xdr:sp macro="[0]!WordArt203_Click">
      <xdr:nvSpPr>
        <xdr:cNvPr id="122" name="AutoShape 285"/>
        <xdr:cNvSpPr>
          <a:spLocks/>
        </xdr:cNvSpPr>
      </xdr:nvSpPr>
      <xdr:spPr>
        <a:xfrm>
          <a:off x="8486775" y="9305925"/>
          <a:ext cx="160020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2159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Go to first stage</a:t>
          </a:r>
        </a:p>
      </xdr:txBody>
    </xdr:sp>
    <xdr:clientData/>
  </xdr:twoCellAnchor>
  <xdr:twoCellAnchor>
    <xdr:from>
      <xdr:col>10</xdr:col>
      <xdr:colOff>38100</xdr:colOff>
      <xdr:row>52</xdr:row>
      <xdr:rowOff>114300</xdr:rowOff>
    </xdr:from>
    <xdr:to>
      <xdr:col>11</xdr:col>
      <xdr:colOff>200025</xdr:colOff>
      <xdr:row>53</xdr:row>
      <xdr:rowOff>180975</xdr:rowOff>
    </xdr:to>
    <xdr:sp macro="[0]!WordArt204_Click">
      <xdr:nvSpPr>
        <xdr:cNvPr id="123" name="AutoShape 286"/>
        <xdr:cNvSpPr>
          <a:spLocks/>
        </xdr:cNvSpPr>
      </xdr:nvSpPr>
      <xdr:spPr>
        <a:xfrm>
          <a:off x="6181725" y="9296400"/>
          <a:ext cx="163830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2159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Match schedule</a:t>
          </a:r>
        </a:p>
      </xdr:txBody>
    </xdr:sp>
    <xdr:clientData/>
  </xdr:twoCellAnchor>
  <xdr:twoCellAnchor>
    <xdr:from>
      <xdr:col>12</xdr:col>
      <xdr:colOff>66675</xdr:colOff>
      <xdr:row>44</xdr:row>
      <xdr:rowOff>95250</xdr:rowOff>
    </xdr:from>
    <xdr:to>
      <xdr:col>12</xdr:col>
      <xdr:colOff>123825</xdr:colOff>
      <xdr:row>44</xdr:row>
      <xdr:rowOff>95250</xdr:rowOff>
    </xdr:to>
    <xdr:sp>
      <xdr:nvSpPr>
        <xdr:cNvPr id="124" name="Line 300"/>
        <xdr:cNvSpPr>
          <a:spLocks/>
        </xdr:cNvSpPr>
      </xdr:nvSpPr>
      <xdr:spPr>
        <a:xfrm>
          <a:off x="7924800" y="7924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44</xdr:row>
      <xdr:rowOff>95250</xdr:rowOff>
    </xdr:from>
    <xdr:to>
      <xdr:col>12</xdr:col>
      <xdr:colOff>133350</xdr:colOff>
      <xdr:row>48</xdr:row>
      <xdr:rowOff>133350</xdr:rowOff>
    </xdr:to>
    <xdr:sp>
      <xdr:nvSpPr>
        <xdr:cNvPr id="125" name="Line 301"/>
        <xdr:cNvSpPr>
          <a:spLocks/>
        </xdr:cNvSpPr>
      </xdr:nvSpPr>
      <xdr:spPr>
        <a:xfrm>
          <a:off x="7991475" y="79248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48</xdr:row>
      <xdr:rowOff>133350</xdr:rowOff>
    </xdr:from>
    <xdr:to>
      <xdr:col>12</xdr:col>
      <xdr:colOff>123825</xdr:colOff>
      <xdr:row>48</xdr:row>
      <xdr:rowOff>133350</xdr:rowOff>
    </xdr:to>
    <xdr:sp>
      <xdr:nvSpPr>
        <xdr:cNvPr id="126" name="Line 302"/>
        <xdr:cNvSpPr>
          <a:spLocks/>
        </xdr:cNvSpPr>
      </xdr:nvSpPr>
      <xdr:spPr>
        <a:xfrm>
          <a:off x="7924800" y="8582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47</xdr:row>
      <xdr:rowOff>9525</xdr:rowOff>
    </xdr:from>
    <xdr:to>
      <xdr:col>13</xdr:col>
      <xdr:colOff>28575</xdr:colOff>
      <xdr:row>47</xdr:row>
      <xdr:rowOff>9525</xdr:rowOff>
    </xdr:to>
    <xdr:sp>
      <xdr:nvSpPr>
        <xdr:cNvPr id="127" name="Line 303"/>
        <xdr:cNvSpPr>
          <a:spLocks/>
        </xdr:cNvSpPr>
      </xdr:nvSpPr>
      <xdr:spPr>
        <a:xfrm>
          <a:off x="7991475" y="826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43</xdr:row>
      <xdr:rowOff>85725</xdr:rowOff>
    </xdr:from>
    <xdr:to>
      <xdr:col>12</xdr:col>
      <xdr:colOff>66675</xdr:colOff>
      <xdr:row>46</xdr:row>
      <xdr:rowOff>38100</xdr:rowOff>
    </xdr:to>
    <xdr:sp>
      <xdr:nvSpPr>
        <xdr:cNvPr id="128" name="AutoShape 316"/>
        <xdr:cNvSpPr>
          <a:spLocks/>
        </xdr:cNvSpPr>
      </xdr:nvSpPr>
      <xdr:spPr>
        <a:xfrm>
          <a:off x="6124575" y="7734300"/>
          <a:ext cx="1800225" cy="38100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95250</xdr:rowOff>
    </xdr:from>
    <xdr:to>
      <xdr:col>12</xdr:col>
      <xdr:colOff>85725</xdr:colOff>
      <xdr:row>49</xdr:row>
      <xdr:rowOff>85725</xdr:rowOff>
    </xdr:to>
    <xdr:sp>
      <xdr:nvSpPr>
        <xdr:cNvPr id="129" name="AutoShape 317"/>
        <xdr:cNvSpPr>
          <a:spLocks/>
        </xdr:cNvSpPr>
      </xdr:nvSpPr>
      <xdr:spPr>
        <a:xfrm>
          <a:off x="6143625" y="8353425"/>
          <a:ext cx="1800225" cy="371475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38100</xdr:rowOff>
    </xdr:from>
    <xdr:to>
      <xdr:col>14</xdr:col>
      <xdr:colOff>95250</xdr:colOff>
      <xdr:row>47</xdr:row>
      <xdr:rowOff>180975</xdr:rowOff>
    </xdr:to>
    <xdr:sp>
      <xdr:nvSpPr>
        <xdr:cNvPr id="130" name="AutoShape 318"/>
        <xdr:cNvSpPr>
          <a:spLocks/>
        </xdr:cNvSpPr>
      </xdr:nvSpPr>
      <xdr:spPr>
        <a:xfrm>
          <a:off x="8115300" y="8058150"/>
          <a:ext cx="1533525" cy="381000"/>
        </a:xfrm>
        <a:prstGeom prst="flowChartAlternateProcess">
          <a:avLst/>
        </a:prstGeom>
        <a:noFill/>
        <a:ln w="9525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43</xdr:row>
      <xdr:rowOff>28575</xdr:rowOff>
    </xdr:from>
    <xdr:to>
      <xdr:col>9</xdr:col>
      <xdr:colOff>209550</xdr:colOff>
      <xdr:row>49</xdr:row>
      <xdr:rowOff>133350</xdr:rowOff>
    </xdr:to>
    <xdr:sp>
      <xdr:nvSpPr>
        <xdr:cNvPr id="131" name="AutoShape 319"/>
        <xdr:cNvSpPr>
          <a:spLocks/>
        </xdr:cNvSpPr>
      </xdr:nvSpPr>
      <xdr:spPr>
        <a:xfrm>
          <a:off x="5772150" y="7677150"/>
          <a:ext cx="314325" cy="1095375"/>
        </a:xfrm>
        <a:prstGeom prst="leftBrace">
          <a:avLst>
            <a:gd name="adj" fmla="val -41027"/>
          </a:avLst>
        </a:prstGeom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0" scaled="1"/>
        </a:gradFill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46</xdr:row>
      <xdr:rowOff>0</xdr:rowOff>
    </xdr:from>
    <xdr:to>
      <xdr:col>8</xdr:col>
      <xdr:colOff>9525</xdr:colOff>
      <xdr:row>47</xdr:row>
      <xdr:rowOff>66675</xdr:rowOff>
    </xdr:to>
    <xdr:sp>
      <xdr:nvSpPr>
        <xdr:cNvPr id="132" name="AutoShape 320"/>
        <xdr:cNvSpPr>
          <a:spLocks/>
        </xdr:cNvSpPr>
      </xdr:nvSpPr>
      <xdr:spPr>
        <a:xfrm>
          <a:off x="4724400" y="8077200"/>
          <a:ext cx="9239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15875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Third Place</a:t>
          </a:r>
        </a:p>
      </xdr:txBody>
    </xdr:sp>
    <xdr:clientData/>
  </xdr:twoCellAnchor>
  <xdr:twoCellAnchor>
    <xdr:from>
      <xdr:col>6</xdr:col>
      <xdr:colOff>114300</xdr:colOff>
      <xdr:row>88</xdr:row>
      <xdr:rowOff>95250</xdr:rowOff>
    </xdr:from>
    <xdr:to>
      <xdr:col>16</xdr:col>
      <xdr:colOff>209550</xdr:colOff>
      <xdr:row>92</xdr:row>
      <xdr:rowOff>0</xdr:rowOff>
    </xdr:to>
    <xdr:sp>
      <xdr:nvSpPr>
        <xdr:cNvPr id="133" name="AutoShape 321"/>
        <xdr:cNvSpPr>
          <a:spLocks/>
        </xdr:cNvSpPr>
      </xdr:nvSpPr>
      <xdr:spPr>
        <a:xfrm>
          <a:off x="4048125" y="16430625"/>
          <a:ext cx="6115050" cy="904875"/>
        </a:xfrm>
        <a:prstGeom prst="flowChartAlternateProcess">
          <a:avLst/>
        </a:prstGeom>
        <a:noFill/>
        <a:ln w="19050" cmpd="sng">
          <a:solidFill>
            <a:srgbClr val="00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88</xdr:row>
      <xdr:rowOff>95250</xdr:rowOff>
    </xdr:from>
    <xdr:to>
      <xdr:col>16</xdr:col>
      <xdr:colOff>200025</xdr:colOff>
      <xdr:row>89</xdr:row>
      <xdr:rowOff>400050</xdr:rowOff>
    </xdr:to>
    <xdr:sp>
      <xdr:nvSpPr>
        <xdr:cNvPr id="134" name="Rectangle 322"/>
        <xdr:cNvSpPr>
          <a:spLocks/>
        </xdr:cNvSpPr>
      </xdr:nvSpPr>
      <xdr:spPr>
        <a:xfrm>
          <a:off x="4143375" y="16430625"/>
          <a:ext cx="6010275" cy="485775"/>
        </a:xfrm>
        <a:prstGeom prst="roundRect">
          <a:avLst/>
        </a:prstGeom>
        <a:gradFill rotWithShape="1">
          <a:gsLst>
            <a:gs pos="0">
              <a:srgbClr val="0099CC"/>
            </a:gs>
            <a:gs pos="100000">
              <a:srgbClr val="FFFFFF"/>
            </a:gs>
          </a:gsLst>
          <a:lin ang="5400000" scaled="1"/>
        </a:gra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89</xdr:row>
      <xdr:rowOff>0</xdr:rowOff>
    </xdr:from>
    <xdr:to>
      <xdr:col>7</xdr:col>
      <xdr:colOff>1190625</xdr:colOff>
      <xdr:row>89</xdr:row>
      <xdr:rowOff>276225</xdr:rowOff>
    </xdr:to>
    <xdr:sp>
      <xdr:nvSpPr>
        <xdr:cNvPr id="135" name="AutoShape 323"/>
        <xdr:cNvSpPr>
          <a:spLocks/>
        </xdr:cNvSpPr>
      </xdr:nvSpPr>
      <xdr:spPr>
        <a:xfrm>
          <a:off x="4248150" y="16516350"/>
          <a:ext cx="11049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3399"/>
              </a:solidFill>
              <a:latin typeface="Impact"/>
              <a:cs typeface="Impact"/>
            </a:rPr>
            <a:t>Third Place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P195"/>
  <sheetViews>
    <sheetView showRowColHeaders="0" tabSelected="1" zoomScale="79" zoomScaleNormal="79" workbookViewId="0" topLeftCell="A1">
      <selection activeCell="G37" sqref="G37"/>
    </sheetView>
  </sheetViews>
  <sheetFormatPr defaultColWidth="11.00390625" defaultRowHeight="14.25" zeroHeight="1"/>
  <cols>
    <col min="1" max="1" width="3.625" style="0" customWidth="1"/>
    <col min="2" max="2" width="10.625" style="0" customWidth="1"/>
    <col min="3" max="3" width="7.00390625" style="0" bestFit="1" customWidth="1"/>
    <col min="4" max="4" width="15.125" style="0" customWidth="1"/>
    <col min="5" max="5" width="5.25390625" style="0" customWidth="1"/>
    <col min="6" max="6" width="20.375" style="0" bestFit="1" customWidth="1"/>
    <col min="7" max="7" width="3.50390625" style="0" bestFit="1" customWidth="1"/>
    <col min="8" max="8" width="3.875" style="0" customWidth="1"/>
    <col min="9" max="9" width="3.50390625" style="0" bestFit="1" customWidth="1"/>
    <col min="10" max="10" width="20.375" style="0" bestFit="1" customWidth="1"/>
    <col min="11" max="11" width="3.25390625" style="0" customWidth="1"/>
    <col min="12" max="12" width="8.125" style="0" customWidth="1"/>
    <col min="13" max="13" width="2.375" style="0" customWidth="1"/>
    <col min="14" max="14" width="20.375" style="0" bestFit="1" customWidth="1"/>
    <col min="15" max="21" width="3.75390625" style="0" customWidth="1"/>
    <col min="22" max="22" width="9.00390625" style="0" customWidth="1"/>
    <col min="23" max="24" width="9.00390625" style="0" hidden="1" customWidth="1"/>
    <col min="25" max="25" width="10.375" style="0" hidden="1" customWidth="1"/>
    <col min="26" max="26" width="10.125" style="0" hidden="1" customWidth="1"/>
    <col min="27" max="27" width="9.00390625" style="0" hidden="1" customWidth="1"/>
    <col min="28" max="28" width="10.00390625" style="0" hidden="1" customWidth="1"/>
    <col min="29" max="44" width="9.00390625" style="0" hidden="1" customWidth="1"/>
    <col min="45" max="45" width="9.00390625" style="86" hidden="1" customWidth="1"/>
    <col min="46" max="51" width="9.00390625" style="0" hidden="1" customWidth="1"/>
    <col min="52" max="52" width="7.75390625" style="0" hidden="1" customWidth="1"/>
    <col min="53" max="53" width="8.00390625" style="0" hidden="1" customWidth="1"/>
    <col min="54" max="58" width="9.25390625" style="0" hidden="1" customWidth="1"/>
    <col min="59" max="67" width="9.00390625" style="0" hidden="1" customWidth="1"/>
    <col min="68" max="68" width="9.625" style="0" hidden="1" customWidth="1"/>
    <col min="69" max="69" width="13.875" style="0" hidden="1" customWidth="1"/>
    <col min="70" max="81" width="9.00390625" style="0" hidden="1" customWidth="1"/>
    <col min="82" max="82" width="9.625" style="0" hidden="1" customWidth="1"/>
    <col min="83" max="83" width="13.875" style="0" hidden="1" customWidth="1"/>
    <col min="84" max="84" width="9.25390625" style="0" hidden="1" customWidth="1"/>
    <col min="85" max="95" width="9.00390625" style="0" hidden="1" customWidth="1"/>
    <col min="96" max="96" width="9.625" style="0" hidden="1" customWidth="1"/>
    <col min="97" max="97" width="13.875" style="0" hidden="1" customWidth="1"/>
    <col min="98" max="98" width="9.25390625" style="0" hidden="1" customWidth="1"/>
    <col min="99" max="120" width="9.00390625" style="0" hidden="1" customWidth="1"/>
    <col min="121" max="121" width="13.875" style="0" hidden="1" customWidth="1"/>
    <col min="122" max="132" width="9.00390625" style="0" hidden="1" customWidth="1"/>
    <col min="133" max="133" width="13.875" style="0" hidden="1" customWidth="1"/>
    <col min="134" max="144" width="9.00390625" style="0" hidden="1" customWidth="1"/>
    <col min="145" max="145" width="13.875" style="0" hidden="1" customWidth="1"/>
    <col min="146" max="156" width="9.00390625" style="0" hidden="1" customWidth="1"/>
    <col min="157" max="157" width="13.875" style="0" hidden="1" customWidth="1"/>
    <col min="158" max="168" width="9.00390625" style="0" hidden="1" customWidth="1"/>
    <col min="169" max="169" width="13.875" style="0" hidden="1" customWidth="1"/>
    <col min="170" max="174" width="9.00390625" style="0" hidden="1" customWidth="1"/>
    <col min="175" max="175" width="9.125" style="0" hidden="1" customWidth="1"/>
    <col min="176" max="16384" width="9.00390625" style="0" hidden="1" customWidth="1"/>
  </cols>
  <sheetData>
    <row r="1" spans="1:2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"/>
    </row>
    <row r="2" spans="1:2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4"/>
    </row>
    <row r="3" spans="1:2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4"/>
    </row>
    <row r="4" spans="1:23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4"/>
    </row>
    <row r="5" spans="1:2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4"/>
    </row>
    <row r="6" spans="1:28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4"/>
      <c r="X6" s="14"/>
      <c r="Y6" s="14"/>
      <c r="Z6" s="14"/>
      <c r="AA6" s="14"/>
      <c r="AB6" s="14"/>
    </row>
    <row r="7" spans="1:28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4"/>
      <c r="X7" s="14"/>
      <c r="Y7" s="14"/>
      <c r="Z7" s="14"/>
      <c r="AA7" s="14"/>
      <c r="AB7" s="14"/>
    </row>
    <row r="8" spans="1:28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4"/>
      <c r="X8" s="14"/>
      <c r="Y8" s="14"/>
      <c r="Z8" s="14"/>
      <c r="AA8" s="14"/>
      <c r="AB8" s="14"/>
    </row>
    <row r="9" spans="1:29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4"/>
      <c r="X9" s="14"/>
      <c r="Y9" s="14"/>
      <c r="Z9" s="14"/>
      <c r="AA9" s="14"/>
      <c r="AB9" s="14"/>
      <c r="AC9" s="14"/>
    </row>
    <row r="10" spans="1:29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4"/>
      <c r="X10" s="14"/>
      <c r="Y10" s="14"/>
      <c r="Z10" s="14"/>
      <c r="AA10" s="14"/>
      <c r="AB10" s="14"/>
      <c r="AC10" s="14"/>
    </row>
    <row r="11" spans="1:29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4"/>
      <c r="X11" s="84"/>
      <c r="Y11" s="84"/>
      <c r="Z11" s="84"/>
      <c r="AA11" s="84"/>
      <c r="AB11" s="84"/>
      <c r="AC11" s="14"/>
    </row>
    <row r="12" spans="1:29" ht="14.25">
      <c r="A12" s="1"/>
      <c r="B12" s="1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4"/>
      <c r="X12" s="84"/>
      <c r="Y12" s="84"/>
      <c r="Z12" s="84"/>
      <c r="AA12" s="84"/>
      <c r="AB12" s="84"/>
      <c r="AC12" s="14"/>
    </row>
    <row r="13" spans="1:29" ht="26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1"/>
      <c r="O13" s="1"/>
      <c r="P13" s="1"/>
      <c r="Q13" s="1"/>
      <c r="R13" s="1"/>
      <c r="S13" s="1"/>
      <c r="T13" s="1"/>
      <c r="U13" s="1"/>
      <c r="V13" s="1"/>
      <c r="W13" s="14"/>
      <c r="X13" s="84"/>
      <c r="Y13" s="84"/>
      <c r="Z13" s="84"/>
      <c r="AA13" s="84"/>
      <c r="AB13" s="84"/>
      <c r="AC13" s="14"/>
    </row>
    <row r="14" spans="1:2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4"/>
      <c r="X14" s="84"/>
      <c r="Y14" s="84"/>
      <c r="Z14" s="84"/>
      <c r="AA14" s="84"/>
      <c r="AB14" s="84"/>
      <c r="AC14" s="14"/>
    </row>
    <row r="15" spans="1:29" ht="14.25">
      <c r="A15" s="1"/>
      <c r="B15" s="1"/>
      <c r="C15" s="1"/>
      <c r="D15" s="1"/>
      <c r="E15" s="1"/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4"/>
      <c r="X15" s="84"/>
      <c r="Y15" s="84"/>
      <c r="Z15" s="84"/>
      <c r="AA15" s="84"/>
      <c r="AB15" s="84"/>
      <c r="AC15" s="14"/>
    </row>
    <row r="16" spans="1:29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4"/>
      <c r="X16" s="84"/>
      <c r="Y16" s="84"/>
      <c r="Z16" s="84"/>
      <c r="AA16" s="84"/>
      <c r="AB16" s="84"/>
      <c r="AC16" s="14"/>
    </row>
    <row r="17" spans="1:29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4"/>
      <c r="X17" s="84"/>
      <c r="Y17" s="84"/>
      <c r="Z17" s="84"/>
      <c r="AA17" s="84"/>
      <c r="AB17" s="84"/>
      <c r="AC17" s="14"/>
    </row>
    <row r="18" spans="1:29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4"/>
      <c r="X18" s="84"/>
      <c r="Y18" s="84"/>
      <c r="Z18" s="84"/>
      <c r="AA18" s="84"/>
      <c r="AB18" s="84"/>
      <c r="AC18" s="14"/>
    </row>
    <row r="19" spans="1:29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0"/>
      <c r="L19" s="14"/>
      <c r="M19" s="1"/>
      <c r="N19" s="1"/>
      <c r="O19" s="1"/>
      <c r="P19" s="1"/>
      <c r="Q19" s="1"/>
      <c r="R19" s="1"/>
      <c r="S19" s="1"/>
      <c r="T19" s="1"/>
      <c r="U19" s="1"/>
      <c r="V19" s="1"/>
      <c r="W19" s="14"/>
      <c r="X19" s="84"/>
      <c r="Y19" s="84"/>
      <c r="Z19" s="84"/>
      <c r="AA19" s="84"/>
      <c r="AB19" s="84"/>
      <c r="AC19" s="14"/>
    </row>
    <row r="20" spans="1:29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4"/>
      <c r="X20" s="14"/>
      <c r="Y20" s="14"/>
      <c r="Z20" s="14"/>
      <c r="AA20" s="14"/>
      <c r="AB20" s="14"/>
      <c r="AC20" s="14"/>
    </row>
    <row r="21" spans="1:29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4"/>
      <c r="X21" s="14"/>
      <c r="Y21" s="14"/>
      <c r="Z21" s="14"/>
      <c r="AA21" s="14"/>
      <c r="AB21" s="14"/>
      <c r="AC21" s="14"/>
    </row>
    <row r="22" spans="1:2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4"/>
      <c r="X22" s="14"/>
      <c r="Y22" s="14"/>
      <c r="Z22" s="14"/>
      <c r="AA22" s="14"/>
      <c r="AB22" s="14"/>
      <c r="AC22" s="14"/>
    </row>
    <row r="23" spans="1:37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1"/>
      <c r="Q23" s="1"/>
      <c r="R23" s="1"/>
      <c r="S23" s="1"/>
      <c r="T23" s="1"/>
      <c r="U23" s="1"/>
      <c r="V23" s="1"/>
      <c r="W23" s="14"/>
      <c r="X23" s="14"/>
      <c r="Y23" s="14"/>
      <c r="Z23" s="14"/>
      <c r="AA23" s="14"/>
      <c r="AB23" s="14"/>
      <c r="AC23" s="14"/>
      <c r="AK23" t="s">
        <v>82</v>
      </c>
    </row>
    <row r="24" spans="1:2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1"/>
      <c r="Q24" s="1"/>
      <c r="R24" s="1"/>
      <c r="S24" s="1"/>
      <c r="T24" s="1"/>
      <c r="U24" s="1"/>
      <c r="V24" s="1"/>
      <c r="W24" s="14"/>
      <c r="X24" s="14"/>
      <c r="Y24" s="14"/>
      <c r="Z24" s="14"/>
      <c r="AA24" s="14"/>
      <c r="AB24" s="14"/>
      <c r="AC24" s="14"/>
    </row>
    <row r="25" spans="1:2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1"/>
      <c r="Q25" s="1"/>
      <c r="R25" s="1"/>
      <c r="S25" s="1"/>
      <c r="T25" s="1"/>
      <c r="U25" s="1"/>
      <c r="V25" s="1"/>
      <c r="W25" s="14"/>
      <c r="X25" s="14"/>
      <c r="Y25" s="14"/>
      <c r="Z25" s="14"/>
      <c r="AA25" s="14"/>
      <c r="AB25" s="14"/>
      <c r="AC25" s="14"/>
    </row>
    <row r="26" spans="1:2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1"/>
      <c r="Q26" s="1"/>
      <c r="R26" s="1"/>
      <c r="S26" s="1"/>
      <c r="T26" s="1"/>
      <c r="U26" s="1"/>
      <c r="V26" s="1"/>
      <c r="W26" s="14"/>
      <c r="X26" s="14"/>
      <c r="Y26" s="14"/>
      <c r="Z26" s="14"/>
      <c r="AA26" s="14"/>
      <c r="AB26" s="14"/>
      <c r="AC26" s="14"/>
    </row>
    <row r="27" spans="1:29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1"/>
      <c r="Q27" s="1"/>
      <c r="R27" s="1"/>
      <c r="S27" s="1"/>
      <c r="T27" s="1"/>
      <c r="U27" s="1"/>
      <c r="V27" s="1"/>
      <c r="W27" s="14"/>
      <c r="X27" s="14"/>
      <c r="Y27" s="14"/>
      <c r="Z27" s="14"/>
      <c r="AA27" s="14"/>
      <c r="AB27" s="14"/>
      <c r="AC27" s="14"/>
    </row>
    <row r="28" spans="1:2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1"/>
      <c r="Q28" s="1"/>
      <c r="R28" s="1"/>
      <c r="S28" s="1"/>
      <c r="T28" s="1"/>
      <c r="U28" s="1"/>
      <c r="V28" s="1"/>
      <c r="W28" s="14"/>
      <c r="X28" s="14"/>
      <c r="Y28" s="14"/>
      <c r="Z28" s="14"/>
      <c r="AA28" s="14"/>
      <c r="AB28" s="14"/>
      <c r="AC28" s="14"/>
    </row>
    <row r="29" spans="1:2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1"/>
      <c r="Q29" s="1"/>
      <c r="R29" s="1"/>
      <c r="S29" s="1"/>
      <c r="T29" s="1"/>
      <c r="U29" s="1"/>
      <c r="V29" s="1"/>
      <c r="W29" s="14"/>
      <c r="X29" s="14"/>
      <c r="Y29" s="14"/>
      <c r="Z29" s="14"/>
      <c r="AA29" s="14"/>
      <c r="AB29" s="14"/>
      <c r="AC29" s="14"/>
    </row>
    <row r="30" spans="1:2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1"/>
      <c r="Q30" s="1"/>
      <c r="R30" s="1"/>
      <c r="S30" s="1"/>
      <c r="T30" s="1"/>
      <c r="U30" s="1"/>
      <c r="V30" s="1"/>
      <c r="W30" s="14"/>
      <c r="X30" s="14"/>
      <c r="Y30" s="14"/>
      <c r="Z30" s="14"/>
      <c r="AA30" s="14"/>
      <c r="AB30" s="14"/>
      <c r="AC30" s="14"/>
    </row>
    <row r="31" spans="1:29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1"/>
      <c r="Q31" s="1"/>
      <c r="R31" s="1"/>
      <c r="S31" s="1"/>
      <c r="T31" s="1"/>
      <c r="U31" s="1"/>
      <c r="V31" s="1"/>
      <c r="W31" s="14"/>
      <c r="X31" s="14"/>
      <c r="Y31" s="14"/>
      <c r="Z31" s="14"/>
      <c r="AA31" s="14"/>
      <c r="AB31" s="14"/>
      <c r="AC31" s="14"/>
    </row>
    <row r="32" spans="1:2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1"/>
      <c r="Q32" s="1"/>
      <c r="R32" s="1"/>
      <c r="S32" s="1"/>
      <c r="T32" s="1"/>
      <c r="U32" s="1"/>
      <c r="V32" s="1"/>
      <c r="W32" s="14"/>
      <c r="X32" s="14"/>
      <c r="Y32" s="14"/>
      <c r="Z32" s="14"/>
      <c r="AA32" s="14"/>
      <c r="AB32" s="14"/>
      <c r="AC32" s="14"/>
    </row>
    <row r="33" spans="1:2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1"/>
      <c r="Q33" s="1"/>
      <c r="R33" s="1"/>
      <c r="S33" s="1"/>
      <c r="T33" s="1"/>
      <c r="U33" s="1"/>
      <c r="V33" s="1"/>
      <c r="W33" s="14"/>
      <c r="X33" s="14"/>
      <c r="Y33" s="14"/>
      <c r="Z33" s="14"/>
      <c r="AA33" s="14"/>
      <c r="AB33" s="14"/>
      <c r="AC33" s="14"/>
    </row>
    <row r="34" spans="1:2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1"/>
      <c r="Q34" s="1"/>
      <c r="R34" s="1"/>
      <c r="S34" s="1"/>
      <c r="T34" s="1"/>
      <c r="U34" s="1"/>
      <c r="V34" s="1"/>
      <c r="W34" s="14"/>
    </row>
    <row r="35" spans="1:23" ht="23.25">
      <c r="A35" s="1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1"/>
      <c r="Q35" s="1"/>
      <c r="R35" s="1"/>
      <c r="S35" s="1"/>
      <c r="T35" s="1"/>
      <c r="U35" s="1"/>
      <c r="V35" s="1"/>
      <c r="W35" s="14"/>
    </row>
    <row r="36" spans="1:27" ht="21.75" customHeight="1">
      <c r="A36" s="1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8"/>
      <c r="P36" s="7"/>
      <c r="Q36" s="7"/>
      <c r="R36" s="7"/>
      <c r="S36" s="7"/>
      <c r="T36" s="7"/>
      <c r="U36" s="7"/>
      <c r="V36" s="1"/>
      <c r="W36" s="14"/>
      <c r="X36" t="s">
        <v>11</v>
      </c>
      <c r="Y36" t="s">
        <v>13</v>
      </c>
      <c r="Z36" t="s">
        <v>12</v>
      </c>
      <c r="AA36" t="s">
        <v>12</v>
      </c>
    </row>
    <row r="37" spans="1:172" ht="14.25">
      <c r="A37" s="1"/>
      <c r="B37" s="23">
        <v>38877</v>
      </c>
      <c r="C37" s="24">
        <v>0.75</v>
      </c>
      <c r="D37" s="25" t="s">
        <v>0</v>
      </c>
      <c r="E37" s="32"/>
      <c r="F37" s="29" t="s">
        <v>6</v>
      </c>
      <c r="G37" s="46"/>
      <c r="H37" s="32" t="s">
        <v>92</v>
      </c>
      <c r="I37" s="46"/>
      <c r="J37" s="43" t="s">
        <v>7</v>
      </c>
      <c r="K37" s="31"/>
      <c r="L37" s="34"/>
      <c r="M37" s="35"/>
      <c r="N37" s="35"/>
      <c r="O37" s="36" t="s">
        <v>10</v>
      </c>
      <c r="P37" s="36" t="s">
        <v>11</v>
      </c>
      <c r="Q37" s="36" t="s">
        <v>12</v>
      </c>
      <c r="R37" s="36" t="s">
        <v>13</v>
      </c>
      <c r="S37" s="36" t="s">
        <v>14</v>
      </c>
      <c r="T37" s="36" t="s">
        <v>15</v>
      </c>
      <c r="U37" s="37" t="s">
        <v>16</v>
      </c>
      <c r="V37" s="1"/>
      <c r="W37" s="14"/>
      <c r="X37">
        <f aca="true" t="shared" si="0" ref="X37:X42">IF(G37&gt;I37,F37,IF(I37&gt;G37,J37,""))</f>
      </c>
      <c r="Y37">
        <f aca="true" t="shared" si="1" ref="Y37:Y42">IF(G37&gt;I37,J37,IF(I37&gt;G37,F37,""))</f>
      </c>
      <c r="Z37">
        <f aca="true" t="shared" si="2" ref="Z37:Z42">IF(G37="","",IF(I37="","",IF(G37=I37,F37,"")))</f>
      </c>
      <c r="AA37">
        <f aca="true" t="shared" si="3" ref="AA37:AA42">IF(G37="","",IF(I37="","",IF(G37=I37,J37,"")))</f>
      </c>
      <c r="AE37" s="14"/>
      <c r="AF37" s="15" t="s">
        <v>67</v>
      </c>
      <c r="AG37" s="15" t="s">
        <v>68</v>
      </c>
      <c r="AH37" s="15" t="s">
        <v>69</v>
      </c>
      <c r="AI37" s="15" t="s">
        <v>66</v>
      </c>
      <c r="AJ37" s="15" t="s">
        <v>70</v>
      </c>
      <c r="AK37" s="15" t="s">
        <v>65</v>
      </c>
      <c r="AL37" s="15" t="s">
        <v>72</v>
      </c>
      <c r="AM37" s="15" t="s">
        <v>71</v>
      </c>
      <c r="AN37" s="15" t="s">
        <v>96</v>
      </c>
      <c r="AO37" s="15" t="s">
        <v>95</v>
      </c>
      <c r="AP37" s="15" t="s">
        <v>83</v>
      </c>
      <c r="AQ37" s="19" t="s">
        <v>84</v>
      </c>
      <c r="AR37" s="15" t="s">
        <v>85</v>
      </c>
      <c r="AS37" s="87"/>
      <c r="AV37" t="s">
        <v>71</v>
      </c>
      <c r="AW37" t="s">
        <v>70</v>
      </c>
      <c r="AX37" t="s">
        <v>65</v>
      </c>
      <c r="AY37" t="s">
        <v>72</v>
      </c>
      <c r="AZ37" s="15" t="s">
        <v>96</v>
      </c>
      <c r="BA37" s="15" t="s">
        <v>95</v>
      </c>
      <c r="BB37" s="15" t="s">
        <v>83</v>
      </c>
      <c r="BC37" s="15" t="s">
        <v>98</v>
      </c>
      <c r="BD37" s="15" t="s">
        <v>97</v>
      </c>
      <c r="BE37" s="15" t="s">
        <v>84</v>
      </c>
      <c r="BF37" s="15" t="s">
        <v>85</v>
      </c>
      <c r="BJ37" t="s">
        <v>71</v>
      </c>
      <c r="BK37" t="s">
        <v>70</v>
      </c>
      <c r="BL37" t="s">
        <v>65</v>
      </c>
      <c r="BM37" t="s">
        <v>72</v>
      </c>
      <c r="BN37" s="15" t="s">
        <v>96</v>
      </c>
      <c r="BO37" s="15" t="s">
        <v>95</v>
      </c>
      <c r="BP37" s="15" t="s">
        <v>83</v>
      </c>
      <c r="BQ37" s="15" t="s">
        <v>98</v>
      </c>
      <c r="BR37" s="15" t="s">
        <v>97</v>
      </c>
      <c r="BS37" s="15" t="s">
        <v>84</v>
      </c>
      <c r="BT37" s="15" t="s">
        <v>85</v>
      </c>
      <c r="BX37" t="s">
        <v>71</v>
      </c>
      <c r="BY37" t="s">
        <v>70</v>
      </c>
      <c r="BZ37" t="s">
        <v>65</v>
      </c>
      <c r="CA37" t="s">
        <v>72</v>
      </c>
      <c r="CB37" s="15" t="s">
        <v>96</v>
      </c>
      <c r="CC37" s="15" t="s">
        <v>95</v>
      </c>
      <c r="CD37" s="15" t="s">
        <v>83</v>
      </c>
      <c r="CE37" s="15" t="s">
        <v>98</v>
      </c>
      <c r="CF37" s="15" t="s">
        <v>97</v>
      </c>
      <c r="CG37" s="15" t="s">
        <v>84</v>
      </c>
      <c r="CH37" s="15" t="s">
        <v>85</v>
      </c>
      <c r="CL37" t="s">
        <v>71</v>
      </c>
      <c r="CM37" t="s">
        <v>70</v>
      </c>
      <c r="CN37" t="s">
        <v>65</v>
      </c>
      <c r="CO37" t="s">
        <v>72</v>
      </c>
      <c r="CP37" s="15" t="s">
        <v>96</v>
      </c>
      <c r="CQ37" s="15" t="s">
        <v>95</v>
      </c>
      <c r="CR37" s="15" t="s">
        <v>83</v>
      </c>
      <c r="CS37" s="15" t="s">
        <v>98</v>
      </c>
      <c r="CT37" s="15" t="s">
        <v>97</v>
      </c>
      <c r="CU37" s="15" t="s">
        <v>84</v>
      </c>
      <c r="CV37" s="15" t="s">
        <v>85</v>
      </c>
      <c r="CZ37" t="s">
        <v>71</v>
      </c>
      <c r="DA37" t="s">
        <v>70</v>
      </c>
      <c r="DB37" t="s">
        <v>65</v>
      </c>
      <c r="DC37" t="s">
        <v>72</v>
      </c>
      <c r="DD37" s="15" t="s">
        <v>96</v>
      </c>
      <c r="DE37" s="15" t="s">
        <v>95</v>
      </c>
      <c r="DF37" s="15" t="s">
        <v>83</v>
      </c>
      <c r="DG37" s="15" t="s">
        <v>84</v>
      </c>
      <c r="DH37" s="15" t="s">
        <v>85</v>
      </c>
      <c r="DL37" t="s">
        <v>71</v>
      </c>
      <c r="DM37" t="s">
        <v>70</v>
      </c>
      <c r="DN37" t="s">
        <v>65</v>
      </c>
      <c r="DO37" t="s">
        <v>72</v>
      </c>
      <c r="DP37" s="15" t="s">
        <v>96</v>
      </c>
      <c r="DQ37" s="15" t="s">
        <v>95</v>
      </c>
      <c r="DR37" s="15" t="s">
        <v>83</v>
      </c>
      <c r="DS37" s="15" t="s">
        <v>84</v>
      </c>
      <c r="DT37" s="15" t="s">
        <v>85</v>
      </c>
      <c r="DX37" t="s">
        <v>71</v>
      </c>
      <c r="DY37" t="s">
        <v>70</v>
      </c>
      <c r="DZ37" t="s">
        <v>65</v>
      </c>
      <c r="EA37" t="s">
        <v>72</v>
      </c>
      <c r="EB37" s="15" t="s">
        <v>96</v>
      </c>
      <c r="EC37" s="15" t="s">
        <v>95</v>
      </c>
      <c r="ED37" s="15" t="s">
        <v>83</v>
      </c>
      <c r="EE37" s="15" t="s">
        <v>84</v>
      </c>
      <c r="EF37" s="15" t="s">
        <v>85</v>
      </c>
      <c r="EJ37" t="s">
        <v>71</v>
      </c>
      <c r="EK37" t="s">
        <v>70</v>
      </c>
      <c r="EL37" t="s">
        <v>65</v>
      </c>
      <c r="EM37" t="s">
        <v>72</v>
      </c>
      <c r="EN37" s="15" t="s">
        <v>96</v>
      </c>
      <c r="EO37" s="15" t="s">
        <v>95</v>
      </c>
      <c r="EP37" s="15" t="s">
        <v>83</v>
      </c>
      <c r="EQ37" s="15" t="s">
        <v>84</v>
      </c>
      <c r="ER37" s="15" t="s">
        <v>85</v>
      </c>
      <c r="EV37" t="s">
        <v>71</v>
      </c>
      <c r="EW37" t="s">
        <v>70</v>
      </c>
      <c r="EX37" t="s">
        <v>65</v>
      </c>
      <c r="EY37" t="s">
        <v>72</v>
      </c>
      <c r="EZ37" s="15" t="s">
        <v>96</v>
      </c>
      <c r="FA37" s="15" t="s">
        <v>95</v>
      </c>
      <c r="FB37" s="15" t="s">
        <v>83</v>
      </c>
      <c r="FC37" s="15" t="s">
        <v>84</v>
      </c>
      <c r="FD37" s="15" t="s">
        <v>85</v>
      </c>
      <c r="FH37" t="s">
        <v>71</v>
      </c>
      <c r="FI37" t="s">
        <v>70</v>
      </c>
      <c r="FJ37" t="s">
        <v>65</v>
      </c>
      <c r="FK37" t="s">
        <v>72</v>
      </c>
      <c r="FL37" s="15" t="s">
        <v>96</v>
      </c>
      <c r="FM37" s="15" t="s">
        <v>95</v>
      </c>
      <c r="FN37" s="15" t="s">
        <v>83</v>
      </c>
      <c r="FO37" s="15" t="s">
        <v>84</v>
      </c>
      <c r="FP37" s="15" t="s">
        <v>85</v>
      </c>
    </row>
    <row r="38" spans="1:163" ht="14.25">
      <c r="A38" s="1"/>
      <c r="B38" s="26">
        <v>38877</v>
      </c>
      <c r="C38" s="27">
        <v>0.875</v>
      </c>
      <c r="D38" s="28" t="s">
        <v>1</v>
      </c>
      <c r="E38" s="30"/>
      <c r="F38" s="30" t="s">
        <v>8</v>
      </c>
      <c r="G38" s="47"/>
      <c r="H38" s="44" t="s">
        <v>92</v>
      </c>
      <c r="I38" s="47"/>
      <c r="J38" s="45" t="s">
        <v>9</v>
      </c>
      <c r="K38" s="30"/>
      <c r="L38" s="34"/>
      <c r="M38" s="33">
        <v>1</v>
      </c>
      <c r="N38" s="31" t="str">
        <f>VLOOKUP(M38,$AD37:$AM41,2,FALSE)&amp;AC38</f>
        <v>Germany</v>
      </c>
      <c r="O38" s="39">
        <f>VLOOKUP(M38,$AD37:$AM41,3,FALSE)</f>
        <v>0</v>
      </c>
      <c r="P38" s="39">
        <f>VLOOKUP(M38,$AD37:$AM41,4,FALSE)</f>
        <v>0</v>
      </c>
      <c r="Q38" s="39">
        <f>VLOOKUP(M38,$AD37:$AM41,6,FALSE)</f>
        <v>0</v>
      </c>
      <c r="R38" s="39">
        <f>VLOOKUP(M38,$AD37:$AM41,5,FALSE)</f>
        <v>0</v>
      </c>
      <c r="S38" s="39">
        <f>VLOOKUP(M38,$AD37:$AM41,7,FALSE)</f>
        <v>0</v>
      </c>
      <c r="T38" s="39">
        <f>VLOOKUP(M38,$AD37:$AM41,8,FALSE)</f>
        <v>0</v>
      </c>
      <c r="U38" s="40">
        <f>VLOOKUP(M38,$AD37:$AM41,10,FALSE)</f>
        <v>0</v>
      </c>
      <c r="V38" s="1"/>
      <c r="W38" s="14"/>
      <c r="X38">
        <f t="shared" si="0"/>
      </c>
      <c r="Y38">
        <f t="shared" si="1"/>
      </c>
      <c r="Z38">
        <f t="shared" si="2"/>
      </c>
      <c r="AA38">
        <f t="shared" si="3"/>
      </c>
      <c r="AC38">
        <f>IF(AND(O38=3,O39=3,O40=3,O41=3),"*","")</f>
      </c>
      <c r="AD38">
        <f>IF(AND(G37="",I37="",G38="",I38="",G39="",I39="",G40="",I40="",G41="",I41="",G42="",I42=""),1,AS38)</f>
        <v>1</v>
      </c>
      <c r="AE38" t="s">
        <v>6</v>
      </c>
      <c r="AF38">
        <f>IF(AND(G37&lt;&gt;"",I37&lt;&gt;""),1,COUNTA(G37,I37))+IF(AND(G39&lt;&gt;"",I39&lt;&gt;""),1,COUNTA(G39,I39))+IF(AND(G41&lt;&gt;"",I41&lt;&gt;""),1,COUNTA(G41,I41))</f>
        <v>0</v>
      </c>
      <c r="AG38">
        <f>COUNTIF(X37:X42,AE38)</f>
        <v>0</v>
      </c>
      <c r="AH38">
        <f>COUNTIF(Y37:Y42,AE38)</f>
        <v>0</v>
      </c>
      <c r="AI38">
        <f>COUNTIF(Z37:AA42,AE38)</f>
        <v>0</v>
      </c>
      <c r="AJ38">
        <f>G37+G39+I41</f>
        <v>0</v>
      </c>
      <c r="AK38">
        <f>I37+I39+G41</f>
        <v>0</v>
      </c>
      <c r="AL38">
        <f>AJ38-AK38</f>
        <v>0</v>
      </c>
      <c r="AM38">
        <f>AG38*3+AI38</f>
        <v>0</v>
      </c>
      <c r="AN38">
        <f>AM38+(AL38/100)+(AJ38/10000)</f>
        <v>0</v>
      </c>
      <c r="AO38">
        <f>RANK(AN38,AN38:AN41)</f>
        <v>1</v>
      </c>
      <c r="AP38">
        <f ca="1">ROUND(RAND()*(4-1)+1,0)</f>
        <v>3</v>
      </c>
      <c r="AQ38" s="20">
        <f>Final(AO38,AO39,AO40,AO41,BE38,BS38,CG38,CU38,DG38,DS38,EE38,EQ38,FC38,FO38)</f>
        <v>3</v>
      </c>
      <c r="AR38" t="str">
        <f>Final_by(AO38,AO39,AO40,AO41,BF38,BT38,CH38,CV38,DH38,DT38,EF38,ER38,FD38,FP38)</f>
        <v>y</v>
      </c>
      <c r="AS38" s="86">
        <v>1</v>
      </c>
      <c r="AU38" t="s">
        <v>6</v>
      </c>
      <c r="AV38">
        <f>IF(AND($G37&gt;$I37,$G37&lt;&gt;""),3,IF(AND($G37=$I37,$G37&lt;&gt;"",$I37&lt;&gt;""),1,0))+IF(AND($G39&gt;$I39,$G39&lt;&gt;""),3,IF(AND($G39=$I39,$G39&lt;&gt;"",$I39&lt;&gt;""),1,0))</f>
        <v>0</v>
      </c>
      <c r="AW38">
        <f>$G37+$G39</f>
        <v>0</v>
      </c>
      <c r="AX38">
        <f>$I37+$I39</f>
        <v>0</v>
      </c>
      <c r="AY38">
        <f>AW38-AX38</f>
        <v>0</v>
      </c>
      <c r="AZ38">
        <f>AV38+(AY38/100)+(AW38/10000)</f>
        <v>0</v>
      </c>
      <c r="BA38">
        <f>RANK(AZ38,AZ38:AZ41)</f>
        <v>1</v>
      </c>
      <c r="BB38">
        <f ca="1">ROUND(RAND()*(3-1)+1,0)</f>
        <v>1</v>
      </c>
      <c r="BC38">
        <f>IF(BF38="y",AZ38+(BB38/100000),AZ38)</f>
        <v>1E-05</v>
      </c>
      <c r="BD38">
        <f>RANK(BC38,BC38:BC40)</f>
        <v>3</v>
      </c>
      <c r="BE38">
        <f>IF(AND(BA38&lt;&gt;BA39,BA38&lt;&gt;BA40),BA38,IF(OR(AND(BA38=BA39,BA38&lt;&gt;BA40),AND(BA38&lt;&gt;BA39,BA38=BA40)),BD38,BB38))</f>
        <v>1</v>
      </c>
      <c r="BF38" t="str">
        <f>IF(AND(BA38&lt;&gt;BA39,BA38&lt;&gt;BA40),"n","y")</f>
        <v>y</v>
      </c>
      <c r="BI38" t="s">
        <v>6</v>
      </c>
      <c r="BJ38">
        <f>IF(AND($G37&gt;$I37,$G37&lt;&gt;""),3,IF(AND($G37=$I37,$G37&lt;&gt;"",$I37&lt;&gt;""),1,0))+IF(AND($I41&gt;$G41,$I41&lt;&gt;""),3,IF(AND($I41=$G41,$G41&lt;&gt;"",$I41&lt;&gt;""),1,0))</f>
        <v>0</v>
      </c>
      <c r="BK38">
        <f>$G37+$I41</f>
        <v>0</v>
      </c>
      <c r="BL38">
        <f>$I37+$G41</f>
        <v>0</v>
      </c>
      <c r="BM38">
        <f>BK38-BL38</f>
        <v>0</v>
      </c>
      <c r="BN38">
        <f>BJ38+(BM38/100)+(BK38/10000)</f>
        <v>0</v>
      </c>
      <c r="BO38">
        <f>RANK(BN38,BN38:BN41)</f>
        <v>1</v>
      </c>
      <c r="BP38">
        <f ca="1">ROUND(RAND()*(3-1)+1,0)</f>
        <v>1</v>
      </c>
      <c r="BQ38">
        <f>IF(BT38="y",BN38+(BP38/100000),BN38)</f>
        <v>1E-05</v>
      </c>
      <c r="BR38">
        <f>RANK(BQ38,BQ38:BQ41)</f>
        <v>3</v>
      </c>
      <c r="BS38">
        <f>IF(AND(BO38&lt;&gt;BO39,BO38&lt;&gt;BO41),BO38,IF(OR(AND(BO38=BO39,BO38&lt;&gt;BO41),AND(BO38&lt;&gt;BO39,BO38=BO41)),BR38,BP38))</f>
        <v>1</v>
      </c>
      <c r="BT38" t="str">
        <f>IF(AND(BO38&lt;&gt;BO39,BO38&lt;&gt;BO41),"n","y")</f>
        <v>y</v>
      </c>
      <c r="BW38" t="s">
        <v>6</v>
      </c>
      <c r="BX38">
        <f>IF(AND($G39&gt;$I39,$G39&lt;&gt;""),3,IF(AND($G39=$I39,$G39&lt;&gt;"",$I39&lt;&gt;""),1,0))+IF(AND($I41&gt;$G41,$I41&lt;&gt;""),3,IF(AND($I41=$G41,$G41&lt;&gt;"",$I41&lt;&gt;""),1,0))</f>
        <v>0</v>
      </c>
      <c r="BY38">
        <f>$G39+$I41</f>
        <v>0</v>
      </c>
      <c r="BZ38">
        <f>$I39+$G41</f>
        <v>0</v>
      </c>
      <c r="CA38">
        <f>BY38-BZ38</f>
        <v>0</v>
      </c>
      <c r="CB38">
        <f>BX38+(CA38/100)+(BY38/10000)</f>
        <v>0</v>
      </c>
      <c r="CC38">
        <f>RANK(CB38,CB38:CB41)</f>
        <v>1</v>
      </c>
      <c r="CD38">
        <f ca="1">ROUND(RAND()*(3-1)+1,0)</f>
        <v>2</v>
      </c>
      <c r="CE38">
        <f>IF(CH38="y",CB38+(CD38/100000),CB38)</f>
        <v>2E-05</v>
      </c>
      <c r="CF38">
        <f>RANK(CE38,CE38:CE41)</f>
        <v>2</v>
      </c>
      <c r="CG38">
        <f>IF(AND(CC38&lt;&gt;CC40,CC38&lt;&gt;CC41),CC38,IF(OR(AND(CC38=CC40,CC38&lt;&gt;CC41),AND(CC38&lt;&gt;CC40,CC38=CC41)),CF38,CD38))</f>
        <v>2</v>
      </c>
      <c r="CH38" t="str">
        <f>IF(AND(CC38&lt;&gt;CC40,CC38&lt;&gt;CC41),"n","y")</f>
        <v>y</v>
      </c>
      <c r="CK38" t="s">
        <v>6</v>
      </c>
      <c r="CY38" t="s">
        <v>6</v>
      </c>
      <c r="CZ38">
        <f>IF(AND($G37&gt;$I37,$G37&lt;&gt;""),3,IF(AND($G37=$I37,$G37&lt;&gt;"",$I37&lt;&gt;""),1,0))</f>
        <v>0</v>
      </c>
      <c r="DA38">
        <f>$G37</f>
        <v>0</v>
      </c>
      <c r="DB38">
        <f>$I37</f>
        <v>0</v>
      </c>
      <c r="DC38">
        <f>DA38-DB38</f>
        <v>0</v>
      </c>
      <c r="DD38">
        <f>CZ38+(DC38/100)+(DA38/10000)</f>
        <v>0</v>
      </c>
      <c r="DE38">
        <f>RANK(DD38,DD38:DD41)</f>
        <v>1</v>
      </c>
      <c r="DF38">
        <f ca="1">ROUND(RAND()*(2-1)+1,0)</f>
        <v>2</v>
      </c>
      <c r="DG38">
        <f>IF(DE38&lt;&gt;DE39,DE38,DF38)</f>
        <v>2</v>
      </c>
      <c r="DH38" t="str">
        <f>IF(DE38&lt;&gt;DE39,"n","y")</f>
        <v>y</v>
      </c>
      <c r="DK38" t="s">
        <v>6</v>
      </c>
      <c r="DL38">
        <f>IF(AND($G39&gt;$I39,$G39&lt;&gt;""),3,IF(AND($G39=$I39,$G39&lt;&gt;"",$I39&lt;&gt;""),1,0))</f>
        <v>0</v>
      </c>
      <c r="DM38">
        <f>$G39</f>
        <v>0</v>
      </c>
      <c r="DN38">
        <f>$I39</f>
        <v>0</v>
      </c>
      <c r="DO38">
        <f>DM38-DN38</f>
        <v>0</v>
      </c>
      <c r="DP38">
        <f>DL38+(DO38/100)+(DM38/10000)</f>
        <v>0</v>
      </c>
      <c r="DQ38">
        <f>RANK(DP38,DP38:DP41)</f>
        <v>1</v>
      </c>
      <c r="DR38">
        <f ca="1">ROUND(RAND()*(2-1)+1,0)</f>
        <v>2</v>
      </c>
      <c r="DS38">
        <f>IF(DQ38&lt;&gt;DQ40,DQ38,DR38)</f>
        <v>2</v>
      </c>
      <c r="DT38" t="str">
        <f>IF(DQ38&lt;&gt;DQ40,"n","y")</f>
        <v>y</v>
      </c>
      <c r="DW38" t="s">
        <v>6</v>
      </c>
      <c r="DX38">
        <f>IF(AND($G41&lt;$I41,$I41&lt;&gt;""),3,IF(AND($G41=$I41,$G41&lt;&gt;"",$I41&lt;&gt;""),1,0))</f>
        <v>0</v>
      </c>
      <c r="DY38">
        <f>$I41</f>
        <v>0</v>
      </c>
      <c r="DZ38">
        <f>$G41</f>
        <v>0</v>
      </c>
      <c r="EA38">
        <f>DY38-DZ38</f>
        <v>0</v>
      </c>
      <c r="EB38">
        <f>DX38+(EA38/100)+(DY38/10000)</f>
        <v>0</v>
      </c>
      <c r="EC38">
        <f>RANK(EB38,EB38:EB41)</f>
        <v>1</v>
      </c>
      <c r="ED38">
        <f ca="1">ROUND(RAND()*(2-1)+1,0)</f>
        <v>2</v>
      </c>
      <c r="EE38">
        <f>IF(EC38&lt;&gt;EC41,EC38,ED38)</f>
        <v>2</v>
      </c>
      <c r="EF38" t="str">
        <f>IF(EC38&lt;&gt;EC41,"n","y")</f>
        <v>y</v>
      </c>
      <c r="EI38" t="s">
        <v>6</v>
      </c>
      <c r="EU38" t="s">
        <v>6</v>
      </c>
      <c r="FG38" t="s">
        <v>6</v>
      </c>
    </row>
    <row r="39" spans="1:163" ht="14.25">
      <c r="A39" s="1"/>
      <c r="B39" s="23">
        <v>38882</v>
      </c>
      <c r="C39" s="24">
        <v>0.875</v>
      </c>
      <c r="D39" s="25" t="s">
        <v>2</v>
      </c>
      <c r="E39" s="31"/>
      <c r="F39" s="31" t="s">
        <v>6</v>
      </c>
      <c r="G39" s="47"/>
      <c r="H39" s="32" t="s">
        <v>92</v>
      </c>
      <c r="I39" s="47"/>
      <c r="J39" s="43" t="s">
        <v>8</v>
      </c>
      <c r="K39" s="31"/>
      <c r="L39" s="34"/>
      <c r="M39" s="38">
        <v>2</v>
      </c>
      <c r="N39" s="30" t="str">
        <f>VLOOKUP(M39,$AD37:$AM41,2,FALSE)&amp;IF(VLOOKUP(M38,AD37:AR41,15,FALSE)&lt;&gt;VLOOKUP(M39,AD37:AR41,15,FALSE),AC39,AC38)</f>
        <v>Costa Rica</v>
      </c>
      <c r="O39" s="41">
        <f>VLOOKUP(M39,$AD37:$AM41,3,FALSE)</f>
        <v>0</v>
      </c>
      <c r="P39" s="41">
        <f>VLOOKUP(M39,$AD37:$AM41,4,FALSE)</f>
        <v>0</v>
      </c>
      <c r="Q39" s="41">
        <f>VLOOKUP(M39,$AD37:$AM41,6,FALSE)</f>
        <v>0</v>
      </c>
      <c r="R39" s="41">
        <f>VLOOKUP(M39,$AD37:$AM41,5,FALSE)</f>
        <v>0</v>
      </c>
      <c r="S39" s="41">
        <f>VLOOKUP(M39,$AD37:$AM41,7,FALSE)</f>
        <v>0</v>
      </c>
      <c r="T39" s="41">
        <f>VLOOKUP(M39,$AD37:$AM41,8,FALSE)</f>
        <v>0</v>
      </c>
      <c r="U39" s="42">
        <f>VLOOKUP(M39,$AD37:$AM41,10,FALSE)</f>
        <v>0</v>
      </c>
      <c r="V39" s="1"/>
      <c r="W39" s="14"/>
      <c r="X39">
        <f t="shared" si="0"/>
      </c>
      <c r="Y39">
        <f t="shared" si="1"/>
      </c>
      <c r="Z39">
        <f t="shared" si="2"/>
      </c>
      <c r="AA39">
        <f t="shared" si="3"/>
      </c>
      <c r="AC39">
        <f>IF(AND(O38=3,O39=3,O40=3,O41=3),"**","")</f>
      </c>
      <c r="AD39">
        <f>IF(AND(G37="",I37="",G38="",I38="",G39="",I39="",G40="",I40="",G41="",I41="",G42="",I42=""),2,AS39)</f>
        <v>2</v>
      </c>
      <c r="AE39" t="s">
        <v>7</v>
      </c>
      <c r="AF39">
        <f>IF(AND(G37&lt;&gt;"",I37&lt;&gt;""),1,COUNTA(G37,I37))+IF(AND(G40&lt;&gt;"",I40&lt;&gt;""),1,COUNTA(G40,I40))+IF(AND(G42&lt;&gt;"",I42&lt;&gt;""),1,COUNTA(G42,I42))</f>
        <v>0</v>
      </c>
      <c r="AG39">
        <f>COUNTIF(X37:X42,AE39)</f>
        <v>0</v>
      </c>
      <c r="AH39">
        <f>COUNTIF(Y37:Y42,AE39)</f>
        <v>0</v>
      </c>
      <c r="AI39">
        <f>COUNTIF(Z37:AA42,AE39)</f>
        <v>0</v>
      </c>
      <c r="AJ39">
        <f>I37+I40+G42</f>
        <v>0</v>
      </c>
      <c r="AK39">
        <f>G37+G40+I42</f>
        <v>0</v>
      </c>
      <c r="AL39">
        <f>AJ39-AK39</f>
        <v>0</v>
      </c>
      <c r="AM39">
        <f>AG39*3+AI39</f>
        <v>0</v>
      </c>
      <c r="AN39">
        <f>AM39+(AL39/100)+(AJ39/10000)</f>
        <v>0</v>
      </c>
      <c r="AO39">
        <f>RANK(AN39,AN38:AN41)</f>
        <v>1</v>
      </c>
      <c r="AP39">
        <f ca="1">IF(AP38=1,CHOOSE(ROUND(RAND()*(3-1)+1,0),2,3,4),IF(AP38=2,CHOOSE(ROUND(RAND()*(3-1)+1,0),1,3,4),IF(AP38=3,CHOOSE(ROUND(RAND()*(3-1)+1,0),1,2,4),IF(AP38=4,CHOOSE(ROUND(RAND()*(3-1)+1,0),2,3,1)))))</f>
        <v>2</v>
      </c>
      <c r="AQ39" s="20">
        <f>Final(AO39,AO38,AO40,AO41,BE38,BS38,CG38,CU38,DG38,DS38,EE38,EQ38,FC38,FO38)</f>
        <v>2</v>
      </c>
      <c r="AR39" t="str">
        <f>Final_by(AO39,AO38,AO40,AO41,BF38,BT38,CH38,CV38,DH38,DT38,EF38,ER38,FD38,FP38)</f>
        <v>y</v>
      </c>
      <c r="AS39" s="86">
        <v>3</v>
      </c>
      <c r="AU39" t="s">
        <v>7</v>
      </c>
      <c r="AV39">
        <f>IF(AND($G37&lt;$I37,$I37&lt;&gt;""),3,IF(AND($G37=$I37,$G37&lt;&gt;"",$I37&lt;&gt;""),1,0))+IF(AND($G42&gt;$I42,$G42&lt;&gt;""),3,IF(AND($G42=$I42,$G42&lt;&gt;"",$I42&lt;&gt;""),1,0))</f>
        <v>0</v>
      </c>
      <c r="AW39">
        <f>$I37+$G42</f>
        <v>0</v>
      </c>
      <c r="AX39">
        <f>$G37+$I42</f>
        <v>0</v>
      </c>
      <c r="AY39">
        <f>AW39-AX39</f>
        <v>0</v>
      </c>
      <c r="AZ39">
        <f>AV39+(AY39/100)+(AW39/10000)</f>
        <v>0</v>
      </c>
      <c r="BA39">
        <f>RANK(AZ39,AZ38:AZ41)</f>
        <v>1</v>
      </c>
      <c r="BB39">
        <f ca="1">IF(BB38=1,CHOOSE(ROUND(RAND()*(2-1)+1,0),2,3),IF(BB38=2,CHOOSE(ROUND(RAND()*(2-1)+1,0),1,3),IF(BB38=3,CHOOSE(ROUND(RAND()*(2-1)+1,0),1,2))))</f>
        <v>3</v>
      </c>
      <c r="BC39">
        <f>IF(BF39="y",AZ39+(BB39/100000),AZ39)</f>
        <v>3E-05</v>
      </c>
      <c r="BD39">
        <f>RANK(BC39,BC38:BC40)</f>
        <v>1</v>
      </c>
      <c r="BE39">
        <f>IF(AND(BA39&lt;&gt;BA38,BA39&lt;&gt;BA40),BA39,IF(OR(AND(BA39=BA38,BA39&lt;&gt;BA40),AND(BA39&lt;&gt;BA38,BA39=BA40)),BD39,BB39))</f>
        <v>3</v>
      </c>
      <c r="BF39" t="str">
        <f>IF(AND(BA39&lt;&gt;BA38,BA39&lt;&gt;BA40),"n","y")</f>
        <v>y</v>
      </c>
      <c r="BI39" t="s">
        <v>7</v>
      </c>
      <c r="BJ39">
        <f>IF(AND($G37&lt;$I37,$I37&lt;&gt;""),3,IF(AND($G37=$I37,$G37&lt;&gt;"",$I37&lt;&gt;""),1,0))+IF(AND($I40&gt;$G40,$I40&lt;&gt;""),3,IF(AND($G40=$I40,$G40&lt;&gt;"",$I40&lt;&gt;""),1,0))</f>
        <v>0</v>
      </c>
      <c r="BK39">
        <f>$I37+$I40</f>
        <v>0</v>
      </c>
      <c r="BL39">
        <f>$G37+$G40</f>
        <v>0</v>
      </c>
      <c r="BM39">
        <f>BK39-BL39</f>
        <v>0</v>
      </c>
      <c r="BN39">
        <f>BJ39+(BM39/100)+(BK39/10000)</f>
        <v>0</v>
      </c>
      <c r="BO39">
        <f>RANK(BN39,BN38:BN41)</f>
        <v>1</v>
      </c>
      <c r="BP39">
        <f ca="1">IF(BP38=1,CHOOSE(ROUND(RAND()*(2-1)+1,0),2,3),IF(BP38=2,CHOOSE(ROUND(RAND()*(2-1)+1,0),1,3),IF(BP38=3,CHOOSE(ROUND(RAND()*(2-1)+1,0),1,2))))</f>
        <v>3</v>
      </c>
      <c r="BQ39">
        <f>IF(BT39="y",BN39+(BP39/100000),BN39)</f>
        <v>3E-05</v>
      </c>
      <c r="BR39">
        <f>RANK(BQ39,BQ38:BQ41)</f>
        <v>1</v>
      </c>
      <c r="BS39">
        <f>IF(AND(BO39&lt;&gt;BO38,BO39&lt;&gt;BO41),BO39,IF(OR(AND(BO39=BO38,BO39&lt;&gt;BO41),AND(BO39&lt;&gt;BO38,BO39=BO41)),BR39,BP39))</f>
        <v>3</v>
      </c>
      <c r="BT39" t="str">
        <f>IF(AND(BO39&lt;&gt;BO38,BO39&lt;&gt;BO41),"n","y")</f>
        <v>y</v>
      </c>
      <c r="BW39" t="s">
        <v>7</v>
      </c>
      <c r="CK39" t="s">
        <v>7</v>
      </c>
      <c r="CL39">
        <f>IF(AND($G42&gt;$I42,$G42&lt;&gt;""),3,IF(AND($G42=$I42,$G42&lt;&gt;"",$I42&lt;&gt;""),1,0))+IF(AND($I40&gt;$G40,$I40&lt;&gt;""),3,IF(AND($G40=$I40,$G40&lt;&gt;"",$I40&lt;&gt;""),1,0))</f>
        <v>0</v>
      </c>
      <c r="CM39">
        <f>$I40+$G42</f>
        <v>0</v>
      </c>
      <c r="CN39">
        <f>$G40+$I42</f>
        <v>0</v>
      </c>
      <c r="CO39">
        <f>CM39-CN39</f>
        <v>0</v>
      </c>
      <c r="CP39">
        <f>CL39+(CO39/100)+(CM39/10000)</f>
        <v>0</v>
      </c>
      <c r="CQ39">
        <f>RANK(CP39,CP38:CP41)</f>
        <v>1</v>
      </c>
      <c r="CR39">
        <f ca="1">ROUND(RAND()*(3-1)+1,0)</f>
        <v>3</v>
      </c>
      <c r="CS39">
        <f>IF(CV39="y",CP39+(CR39/100000),CP39)</f>
        <v>3E-05</v>
      </c>
      <c r="CT39">
        <f>RANK(CS39,CS38:CS41)</f>
        <v>1</v>
      </c>
      <c r="CU39">
        <f>IF(AND(CQ39&lt;&gt;CQ40,CQ39&lt;&gt;CQ41),CQ39,IF(OR(AND(CQ39=CQ40,CQ39&lt;&gt;CQ41),AND(CQ39&lt;&gt;CQ40,CQ39=CQ41)),CT39,CR39))</f>
        <v>3</v>
      </c>
      <c r="CV39" t="str">
        <f>IF(AND(CQ39&lt;&gt;CQ40,CQ39&lt;&gt;CQ41),"n","y")</f>
        <v>y</v>
      </c>
      <c r="CY39" t="s">
        <v>7</v>
      </c>
      <c r="CZ39">
        <f>IF(AND($G37&lt;$I37,$I37&lt;&gt;""),3,IF(AND($G37=$I37,$G37&lt;&gt;"",$I37&lt;&gt;""),1,0))</f>
        <v>0</v>
      </c>
      <c r="DA39">
        <f>$I37</f>
        <v>0</v>
      </c>
      <c r="DB39">
        <f>$G37</f>
        <v>0</v>
      </c>
      <c r="DC39">
        <f>DA39-DB39</f>
        <v>0</v>
      </c>
      <c r="DD39">
        <f>CZ39+(DC39/100)+(DA39/10000)</f>
        <v>0</v>
      </c>
      <c r="DE39">
        <f>RANK(DD39,DD38:DD41)</f>
        <v>1</v>
      </c>
      <c r="DF39">
        <f>IF(DF38=1,2,1)</f>
        <v>1</v>
      </c>
      <c r="DG39">
        <f>IF(DE39&lt;&gt;DE38,DE39,DF39)</f>
        <v>1</v>
      </c>
      <c r="DH39" t="str">
        <f>IF(DE39&lt;&gt;DE38,"n","y")</f>
        <v>y</v>
      </c>
      <c r="DK39" t="s">
        <v>7</v>
      </c>
      <c r="DW39" t="s">
        <v>7</v>
      </c>
      <c r="EI39" t="s">
        <v>7</v>
      </c>
      <c r="EJ39">
        <f>IF(AND($G42&gt;$I42,$G42&lt;&gt;""),3,IF(AND($G42=$I42,$G42&lt;&gt;"",$I42&lt;&gt;""),1,0))</f>
        <v>0</v>
      </c>
      <c r="EK39">
        <f>$G42</f>
        <v>0</v>
      </c>
      <c r="EL39">
        <f>$I42</f>
        <v>0</v>
      </c>
      <c r="EM39">
        <f>EK39-EL39</f>
        <v>0</v>
      </c>
      <c r="EN39">
        <f>EJ39+(EM39/100)+(EK39/10000)</f>
        <v>0</v>
      </c>
      <c r="EO39">
        <f>RANK(EN39,EN38:EN41)</f>
        <v>1</v>
      </c>
      <c r="EP39">
        <f ca="1">ROUND(RAND()*(2-1)+1,0)</f>
        <v>1</v>
      </c>
      <c r="EQ39">
        <f>IF(EO39&lt;&gt;EO40,EO39,EP39)</f>
        <v>1</v>
      </c>
      <c r="ER39" t="str">
        <f>IF(EO39&lt;&gt;EO40,"n","y")</f>
        <v>y</v>
      </c>
      <c r="EU39" t="s">
        <v>7</v>
      </c>
      <c r="EV39">
        <f>IF(AND($G40&lt;$I40,$I40&lt;&gt;""),3,IF(AND($G40=$I40,$G40&lt;&gt;"",$I40&lt;&gt;""),1,0))</f>
        <v>0</v>
      </c>
      <c r="EW39">
        <f>$I40</f>
        <v>0</v>
      </c>
      <c r="EX39">
        <f>$G40</f>
        <v>0</v>
      </c>
      <c r="EY39">
        <f>EW39-EX39</f>
        <v>0</v>
      </c>
      <c r="EZ39">
        <f>EV39+(EY39/100)+(EW39/10000)</f>
        <v>0</v>
      </c>
      <c r="FA39">
        <f>RANK(EZ39,EZ38:EZ41)</f>
        <v>1</v>
      </c>
      <c r="FB39">
        <f ca="1">ROUND(RAND()*(2-1)+1,0)</f>
        <v>1</v>
      </c>
      <c r="FC39">
        <f>IF(FA39&lt;&gt;FA41,FA39,FB39)</f>
        <v>1</v>
      </c>
      <c r="FD39" t="str">
        <f>IF(FA39&lt;&gt;FA41,"n","y")</f>
        <v>y</v>
      </c>
      <c r="FG39" t="s">
        <v>7</v>
      </c>
    </row>
    <row r="40" spans="1:172" ht="14.25">
      <c r="A40" s="1"/>
      <c r="B40" s="26">
        <v>38883</v>
      </c>
      <c r="C40" s="27">
        <v>0.625</v>
      </c>
      <c r="D40" s="28" t="s">
        <v>3</v>
      </c>
      <c r="E40" s="30"/>
      <c r="F40" s="30" t="s">
        <v>9</v>
      </c>
      <c r="G40" s="47"/>
      <c r="H40" s="44" t="s">
        <v>92</v>
      </c>
      <c r="I40" s="47"/>
      <c r="J40" s="45" t="s">
        <v>7</v>
      </c>
      <c r="K40" s="30"/>
      <c r="L40" s="34"/>
      <c r="M40" s="33">
        <v>3</v>
      </c>
      <c r="N40" s="31" t="str">
        <f>VLOOKUP(M40,$AD37:$AM41,2,FALSE)</f>
        <v>Poland</v>
      </c>
      <c r="O40" s="39">
        <f>VLOOKUP(M40,$AD37:$AM41,3,FALSE)</f>
        <v>0</v>
      </c>
      <c r="P40" s="39">
        <f>VLOOKUP(M40,$AD37:$AM41,4,FALSE)</f>
        <v>0</v>
      </c>
      <c r="Q40" s="39">
        <f>VLOOKUP(M40,$AD37:$AM41,6,FALSE)</f>
        <v>0</v>
      </c>
      <c r="R40" s="39">
        <f>VLOOKUP(M40,$AD37:$AM41,5,FALSE)</f>
        <v>0</v>
      </c>
      <c r="S40" s="39">
        <f>VLOOKUP(M40,$AD37:$AM41,7,FALSE)</f>
        <v>0</v>
      </c>
      <c r="T40" s="39">
        <f>VLOOKUP(M40,$AD37:$AM41,8,FALSE)</f>
        <v>0</v>
      </c>
      <c r="U40" s="40">
        <f>VLOOKUP(M40,$AD37:$AM41,10,FALSE)</f>
        <v>0</v>
      </c>
      <c r="V40" s="1"/>
      <c r="W40" s="14"/>
      <c r="X40">
        <f t="shared" si="0"/>
      </c>
      <c r="Y40">
        <f t="shared" si="1"/>
      </c>
      <c r="Z40">
        <f t="shared" si="2"/>
      </c>
      <c r="AA40">
        <f t="shared" si="3"/>
      </c>
      <c r="AD40">
        <f>IF(AND(G37="",I37="",G38="",I38="",G39="",I39="",G40="",I40="",G41="",I41="",G42="",I42=""),3,AS40)</f>
        <v>3</v>
      </c>
      <c r="AE40" t="s">
        <v>8</v>
      </c>
      <c r="AF40">
        <f>IF(AND(G38&lt;&gt;"",I38&lt;&gt;""),1,COUNTA(G38,I38))+IF(AND(G39&lt;&gt;"",I39&lt;&gt;""),1,COUNTA(G39,I39))+IF(AND(G42&lt;&gt;"",I42&lt;&gt;""),1,COUNTA(G42,I42))</f>
        <v>0</v>
      </c>
      <c r="AG40">
        <f>COUNTIF(X37:X42,AE40)</f>
        <v>0</v>
      </c>
      <c r="AH40">
        <f>COUNTIF(Y37:Y42,AE40)</f>
        <v>0</v>
      </c>
      <c r="AI40">
        <f>COUNTIF(Z37:AA42,AE40)</f>
        <v>0</v>
      </c>
      <c r="AJ40">
        <f>G38+I39+I42</f>
        <v>0</v>
      </c>
      <c r="AK40">
        <f>I38+G39+G42</f>
        <v>0</v>
      </c>
      <c r="AL40">
        <f>AJ40-AK40</f>
        <v>0</v>
      </c>
      <c r="AM40">
        <f>AG40*3+AI40</f>
        <v>0</v>
      </c>
      <c r="AN40">
        <f>AM40+(AL40/100)+(AJ40/10000)</f>
        <v>0</v>
      </c>
      <c r="AO40">
        <f>RANK(AN40,AN38:AN41)</f>
        <v>1</v>
      </c>
      <c r="AP40">
        <f ca="1">IF(AP38*AP39=2,CHOOSE(ROUND(RAND()*(2-1)+1,0),3,4),IF(AP38*AP39=3,CHOOSE(ROUND(RAND()*(2-1)+1,0),2,4),IF(AP38*AP39=4,CHOOSE(ROUND(RAND()*(2-1)+1,0),2,3),IF(AP38*AP39=6,CHOOSE(ROUND(RAND()*(2-1)+1,0),1,4),IF(AP38*AP39=8,CHOOSE(ROUND(RAND()*(2-1)+1,0),1,3),IF(AP38*AP39=12,CHOOSE(ROUND((2-1)+1,0),1,2)))))))</f>
        <v>4</v>
      </c>
      <c r="AQ40" s="20">
        <f>Final(AO40,AO38,AO39,AO41,BE38,BS38,CG38,CU38,DG38,DS38,EE38,EQ38,FC38,FO38)</f>
        <v>4</v>
      </c>
      <c r="AR40" t="str">
        <f>Final_by(AO40,AO38,AO39,AO41,BF38,BT38,CH38,CV38,DH38,DT38,EF38,ER38,FD38,FP38)</f>
        <v>y</v>
      </c>
      <c r="AS40" s="86">
        <v>2</v>
      </c>
      <c r="AU40" t="s">
        <v>8</v>
      </c>
      <c r="AV40">
        <f>IF(AND($G39&lt;$I39,$I39&lt;&gt;""),3,IF(AND($G39=$I39,$G39&lt;&gt;"",$I39&lt;&gt;""),1,0))+IF(AND($G42&lt;$I42,$G42&lt;&gt;""),3,IF(AND($G42=$I42,$G42&lt;&gt;"",$I42&lt;&gt;""),1,0))</f>
        <v>0</v>
      </c>
      <c r="AW40">
        <f>$I39+$I42</f>
        <v>0</v>
      </c>
      <c r="AX40">
        <f>$G39+$G42</f>
        <v>0</v>
      </c>
      <c r="AY40">
        <f>AW40-AX40</f>
        <v>0</v>
      </c>
      <c r="AZ40">
        <f>AV40+(AY40/100)+(AW40/10000)</f>
        <v>0</v>
      </c>
      <c r="BA40">
        <f>RANK(AZ40,AZ38:AZ41)</f>
        <v>1</v>
      </c>
      <c r="BB40">
        <f>IF(AND(BB38&lt;&gt;1,BB39&lt;&gt;1),1,IF(AND(BB38&lt;&gt;2,BB39&lt;&gt;2),2,3))</f>
        <v>2</v>
      </c>
      <c r="BC40">
        <f>IF(BF40="y",AZ40+(BB40/100000),AZ40)</f>
        <v>2E-05</v>
      </c>
      <c r="BD40">
        <f>RANK(BC40,BC38:BC40)</f>
        <v>2</v>
      </c>
      <c r="BE40">
        <f>IF(AND(BA40&lt;&gt;BA38,BA40&lt;&gt;BA39),BA40,IF(OR(AND(BA40=BA38,BA40&lt;&gt;BA39),AND(BA40&lt;&gt;BA38,BA40=BA39)),BD40,BB40))</f>
        <v>2</v>
      </c>
      <c r="BF40" t="str">
        <f>IF(AND(BA40&lt;&gt;BA38,BA40&lt;&gt;BA39),"n","y")</f>
        <v>y</v>
      </c>
      <c r="BI40" t="s">
        <v>8</v>
      </c>
      <c r="BW40" t="s">
        <v>8</v>
      </c>
      <c r="BX40">
        <f>IF(AND($G39&lt;$I39,$I39&lt;&gt;""),3,IF(AND($G39=$I39,$G39&lt;&gt;"",$I39&lt;&gt;""),1,0))+IF(AND($G38&gt;$I38,$G38&lt;&gt;""),3,IF(AND($I38=$G38,$G38&lt;&gt;"",$I38&lt;&gt;""),1,0))</f>
        <v>0</v>
      </c>
      <c r="BY40">
        <f>$G38+$I39</f>
        <v>0</v>
      </c>
      <c r="BZ40">
        <f>$G39+$I38</f>
        <v>0</v>
      </c>
      <c r="CA40">
        <f>BY40-BZ40</f>
        <v>0</v>
      </c>
      <c r="CB40">
        <f>BX40+(CA40/100)+(BY40/10000)</f>
        <v>0</v>
      </c>
      <c r="CC40">
        <f>RANK(CB40,CB38:CB41)</f>
        <v>1</v>
      </c>
      <c r="CD40">
        <f ca="1">IF(CD38=1,CHOOSE(ROUND(RAND()*(2-1)+1,0),2,3),IF(CD38=2,CHOOSE(ROUND(RAND()*(2-1)+1,0),1,3),IF(CD38=3,CHOOSE(ROUND(RAND()*(2-1)+1,0),1,2))))</f>
        <v>3</v>
      </c>
      <c r="CE40">
        <f>IF(CH40="y",CB40+(CD40/100000),CB40)</f>
        <v>3E-05</v>
      </c>
      <c r="CF40">
        <f>RANK(CE40,CE38:CE41)</f>
        <v>1</v>
      </c>
      <c r="CG40">
        <f>IF(AND(CC40&lt;&gt;CC38,CC40&lt;&gt;CC41),CC40,IF(OR(AND(CC40=CC38,CC40&lt;&gt;CC41),AND(CC40&lt;&gt;CC38,CC40=CC41)),CF40,CD40))</f>
        <v>3</v>
      </c>
      <c r="CH40" t="str">
        <f>IF(AND(CC40&lt;&gt;CC38,CC40&lt;&gt;CC41),"n","y")</f>
        <v>y</v>
      </c>
      <c r="CK40" t="s">
        <v>8</v>
      </c>
      <c r="CL40">
        <f>IF(AND($G42&lt;$I42,$I42&lt;&gt;""),3,IF(AND($G42=$I42,$G42&lt;&gt;"",$I42&lt;&gt;""),1,0))+IF(AND($G38&gt;$I38,$G38&lt;&gt;""),3,IF(AND($I38=$G38,$G38&lt;&gt;"",$I38&lt;&gt;""),1,0))</f>
        <v>0</v>
      </c>
      <c r="CM40">
        <f>$G38+$I42</f>
        <v>0</v>
      </c>
      <c r="CN40">
        <f>$I38+$G42</f>
        <v>0</v>
      </c>
      <c r="CO40">
        <f>CM40-CN40</f>
        <v>0</v>
      </c>
      <c r="CP40">
        <f>CL40+(CO40/100)+(CM40/10000)</f>
        <v>0</v>
      </c>
      <c r="CQ40">
        <f>RANK(CP40,CP38:CP41)</f>
        <v>1</v>
      </c>
      <c r="CR40">
        <f ca="1">IF(CR39=1,CHOOSE(ROUND(RAND()*(2-1)+1,0),2,3),IF(CR39=2,CHOOSE(ROUND(RAND()*(2-1)+1,0),1,3),IF(CR39=3,CHOOSE(ROUND(RAND()*(2-1)+1,0),1,2))))</f>
        <v>2</v>
      </c>
      <c r="CS40">
        <f>IF(CV40="y",CP40+(CR40/100000),CP40)</f>
        <v>2E-05</v>
      </c>
      <c r="CT40">
        <f>RANK(CS40,CS38:CS41)</f>
        <v>2</v>
      </c>
      <c r="CU40">
        <f>IF(AND(CQ40&lt;&gt;CQ39,CQ40&lt;&gt;CQ41),CQ40,IF(OR(AND(CQ40=CQ39,CQ40&lt;&gt;CQ41),AND(CQ40&lt;&gt;CQ39,CQ40=CQ41)),CT40,CR40))</f>
        <v>2</v>
      </c>
      <c r="CV40" t="str">
        <f>IF(AND(CQ40&lt;&gt;CQ39,CQ40&lt;&gt;CQ41),"n","y")</f>
        <v>y</v>
      </c>
      <c r="CY40" t="s">
        <v>8</v>
      </c>
      <c r="DK40" t="s">
        <v>8</v>
      </c>
      <c r="DL40">
        <f>IF(AND($G39&lt;$I39,$I39&lt;&gt;""),3,IF(AND($G39=$I39,$G39&lt;&gt;"",$I39&lt;&gt;""),1,0))</f>
        <v>0</v>
      </c>
      <c r="DM40">
        <f>$I39</f>
        <v>0</v>
      </c>
      <c r="DN40">
        <f>$G39</f>
        <v>0</v>
      </c>
      <c r="DO40">
        <f>DM40-DN40</f>
        <v>0</v>
      </c>
      <c r="DP40">
        <f>DL40+(DO40/100)+(DM40/10000)</f>
        <v>0</v>
      </c>
      <c r="DQ40">
        <f>RANK(DP40,DP38:DP41)</f>
        <v>1</v>
      </c>
      <c r="DR40">
        <f>IF(DR38=1,2,1)</f>
        <v>1</v>
      </c>
      <c r="DS40">
        <f>IF(DQ40&lt;&gt;DQ38,DQ40,DR40)</f>
        <v>1</v>
      </c>
      <c r="DT40" t="str">
        <f>IF(DQ40&lt;&gt;DQ38,"n","y")</f>
        <v>y</v>
      </c>
      <c r="DW40" t="s">
        <v>8</v>
      </c>
      <c r="EI40" t="s">
        <v>8</v>
      </c>
      <c r="EJ40">
        <f>IF(AND($G42&lt;$I42,$I42&lt;&gt;""),3,IF(AND($G42=$I42,$G42&lt;&gt;"",$I42&lt;&gt;""),1,0))</f>
        <v>0</v>
      </c>
      <c r="EK40">
        <f>$I42</f>
        <v>0</v>
      </c>
      <c r="EL40">
        <f>$G42</f>
        <v>0</v>
      </c>
      <c r="EM40">
        <f>EK40-EL40</f>
        <v>0</v>
      </c>
      <c r="EN40">
        <f>EJ40+(EM40/100)+(EK40/10000)</f>
        <v>0</v>
      </c>
      <c r="EO40">
        <f>RANK(EN40,EN38:EN41)</f>
        <v>1</v>
      </c>
      <c r="EP40">
        <f>IF(EP39=1,2,1)</f>
        <v>2</v>
      </c>
      <c r="EQ40">
        <f>IF(EO40&lt;&gt;EO39,EO40,EP40)</f>
        <v>2</v>
      </c>
      <c r="ER40" t="str">
        <f>IF(EO40&lt;&gt;EO39,"n","y")</f>
        <v>y</v>
      </c>
      <c r="EU40" t="s">
        <v>8</v>
      </c>
      <c r="FG40" t="s">
        <v>8</v>
      </c>
      <c r="FH40">
        <f>IF(AND($G38&gt;$I38,$G38&lt;&gt;""),3,IF(AND($G38=$I38,$G38&lt;&gt;"",$I38&lt;&gt;""),1,0))</f>
        <v>0</v>
      </c>
      <c r="FI40">
        <f>$G38</f>
        <v>0</v>
      </c>
      <c r="FJ40">
        <f>$I38</f>
        <v>0</v>
      </c>
      <c r="FK40">
        <f>FI40-FJ40</f>
        <v>0</v>
      </c>
      <c r="FL40">
        <f>FH40+(FK40/100)+(FI40/10000)</f>
        <v>0</v>
      </c>
      <c r="FM40">
        <f>RANK(FL40,FL38:FL41)</f>
        <v>1</v>
      </c>
      <c r="FN40">
        <f ca="1">ROUND(RAND()*(2-1)+1,0)</f>
        <v>1</v>
      </c>
      <c r="FO40">
        <f>IF(FM40&lt;&gt;FM41,FM40,FN40)</f>
        <v>1</v>
      </c>
      <c r="FP40" t="str">
        <f>IF(FM40&lt;&gt;FM41,"n","y")</f>
        <v>y</v>
      </c>
    </row>
    <row r="41" spans="1:172" ht="14.25">
      <c r="A41" s="1"/>
      <c r="B41" s="23">
        <v>38888</v>
      </c>
      <c r="C41" s="24">
        <v>0.6666666666666666</v>
      </c>
      <c r="D41" s="25" t="s">
        <v>4</v>
      </c>
      <c r="E41" s="31"/>
      <c r="F41" s="31" t="s">
        <v>9</v>
      </c>
      <c r="G41" s="47"/>
      <c r="H41" s="32" t="s">
        <v>92</v>
      </c>
      <c r="I41" s="47"/>
      <c r="J41" s="43" t="s">
        <v>6</v>
      </c>
      <c r="K41" s="31"/>
      <c r="L41" s="34"/>
      <c r="M41" s="38">
        <v>4</v>
      </c>
      <c r="N41" s="30" t="str">
        <f>VLOOKUP(M41,$AD37:$AM41,2,FALSE)</f>
        <v>Ecuador</v>
      </c>
      <c r="O41" s="41">
        <f>VLOOKUP(M41,$AD37:$AM41,3,FALSE)</f>
        <v>0</v>
      </c>
      <c r="P41" s="41">
        <f>VLOOKUP(M41,$AD37:$AM41,4,FALSE)</f>
        <v>0</v>
      </c>
      <c r="Q41" s="41">
        <f>VLOOKUP(M41,$AD37:$AM41,6,FALSE)</f>
        <v>0</v>
      </c>
      <c r="R41" s="41">
        <f>VLOOKUP(M41,$AD37:$AM41,5,FALSE)</f>
        <v>0</v>
      </c>
      <c r="S41" s="41">
        <f>VLOOKUP(M41,$AD37:$AM41,7,FALSE)</f>
        <v>0</v>
      </c>
      <c r="T41" s="41">
        <f>VLOOKUP(M41,$AD37:$AM41,8,FALSE)</f>
        <v>0</v>
      </c>
      <c r="U41" s="42">
        <f>VLOOKUP(M41,$AD37:$AM41,10,FALSE)</f>
        <v>0</v>
      </c>
      <c r="V41" s="1"/>
      <c r="W41" s="14"/>
      <c r="X41">
        <f t="shared" si="0"/>
      </c>
      <c r="Y41">
        <f t="shared" si="1"/>
      </c>
      <c r="Z41">
        <f t="shared" si="2"/>
      </c>
      <c r="AA41">
        <f t="shared" si="3"/>
      </c>
      <c r="AD41">
        <f>IF(AND(G37="",I37="",G38="",I38="",G39="",I39="",G40="",I40="",G41="",I41="",G42="",I42=""),4,AS41)</f>
        <v>4</v>
      </c>
      <c r="AE41" t="s">
        <v>9</v>
      </c>
      <c r="AF41">
        <f>IF(AND(G38&lt;&gt;"",I38&lt;&gt;""),1,COUNTA(G38,I38))+IF(AND(G40&lt;&gt;"",I40&lt;&gt;""),1,COUNTA(G40,I40))+IF(AND(G41&lt;&gt;"",I41&lt;&gt;""),1,COUNTA(G41,I41))</f>
        <v>0</v>
      </c>
      <c r="AG41">
        <f>COUNTIF(X37:X42,AE41)</f>
        <v>0</v>
      </c>
      <c r="AH41">
        <f>COUNTIF(Y37:Y42,AE41)</f>
        <v>0</v>
      </c>
      <c r="AI41">
        <f>COUNTIF(Z37:AA42,AE41)</f>
        <v>0</v>
      </c>
      <c r="AJ41">
        <f>I38+G40+G41</f>
        <v>0</v>
      </c>
      <c r="AK41">
        <f>G38+I40+I41</f>
        <v>0</v>
      </c>
      <c r="AL41">
        <f>AJ41-AK41</f>
        <v>0</v>
      </c>
      <c r="AM41">
        <f>AG41*3+AI41</f>
        <v>0</v>
      </c>
      <c r="AN41">
        <f>AM41+(AL41/100)+(AJ41/10000)</f>
        <v>0</v>
      </c>
      <c r="AO41">
        <f>RANK(AN41,AN38:AN41)</f>
        <v>1</v>
      </c>
      <c r="AP41">
        <f>IF(AND(AP38&lt;&gt;1,AP39&lt;&gt;1,AP40&lt;&gt;1),1,IF(AND(AP38&lt;&gt;2,AP39&lt;&gt;2,AP40&lt;&gt;2),2,IF(AND(AP38&lt;&gt;3,AP39&lt;&gt;3,AP40&lt;&gt;3),3,IF(AND(AP38&lt;&gt;4,AP39&lt;&gt;4,AP40&lt;&gt;4),4))))</f>
        <v>1</v>
      </c>
      <c r="AQ41" s="20">
        <f>Final(AO41,AO38,AO39,AO40,BE38,BS38,CG38,CU38,DG38,DS38,EE38,EQ38,FC38,FO38)</f>
        <v>1</v>
      </c>
      <c r="AR41" t="str">
        <f>Final_by(AO41,AO38,AO39,AO40,BF38,BT38,CH38,CV38,DH38,DT38,EF38,ER38,FD38,FP38)</f>
        <v>y</v>
      </c>
      <c r="AS41" s="86">
        <v>4</v>
      </c>
      <c r="AU41" t="s">
        <v>9</v>
      </c>
      <c r="BI41" t="s">
        <v>9</v>
      </c>
      <c r="BJ41">
        <f>IF(AND($G40&gt;$I40,$G40&lt;&gt;""),3,IF(AND($G40=$I40,$G40&lt;&gt;"",$I40&lt;&gt;""),1,0))+IF(AND($G41&gt;$I41,$G41&lt;&gt;""),3,IF(AND($G41=$I41,$G41&lt;&gt;"",$I41&lt;&gt;""),1,0))</f>
        <v>0</v>
      </c>
      <c r="BK41">
        <f>$G40+$G41</f>
        <v>0</v>
      </c>
      <c r="BL41">
        <f>$I40+$I41</f>
        <v>0</v>
      </c>
      <c r="BM41">
        <f>BK41-BL41</f>
        <v>0</v>
      </c>
      <c r="BN41">
        <f>BJ41+(BM41/100)+(BK41/10000)</f>
        <v>0</v>
      </c>
      <c r="BO41">
        <f>RANK(BN41,BN38:BN41)</f>
        <v>1</v>
      </c>
      <c r="BP41">
        <f>IF(AND(BP38&lt;&gt;1,BP39&lt;&gt;1),1,IF(AND(BP38&lt;&gt;2,BP39&lt;&gt;2),2,3))</f>
        <v>2</v>
      </c>
      <c r="BQ41">
        <f>IF(BT41="y",BN41+(BP41/100000),BN41)</f>
        <v>2E-05</v>
      </c>
      <c r="BR41">
        <f>RANK(BQ41,BQ38:BQ41)</f>
        <v>2</v>
      </c>
      <c r="BS41">
        <f>IF(AND(BO41&lt;&gt;BO38,BO41&lt;&gt;BO39),BO41,IF(OR(AND(BO41=BO38,BO41&lt;&gt;BO39),AND(BO41&lt;&gt;BO38,BO41=BO39)),BR41,BP41))</f>
        <v>2</v>
      </c>
      <c r="BT41" t="str">
        <f>IF(AND(BO41&lt;&gt;BO38,BO41&lt;&gt;BO39),"n","y")</f>
        <v>y</v>
      </c>
      <c r="BW41" t="s">
        <v>9</v>
      </c>
      <c r="BX41">
        <f>IF(AND($G38&lt;$I38,$I38&lt;&gt;""),3,IF(AND($G38=$I38,$G38&lt;&gt;"",$I38&lt;&gt;""),1,0))+IF(AND($G41&gt;$I41,$G41&lt;&gt;""),3,IF(AND($G41=$I41,$G41&lt;&gt;"",$I41&lt;&gt;""),1,0))</f>
        <v>0</v>
      </c>
      <c r="BY41">
        <f>$I38+$G41</f>
        <v>0</v>
      </c>
      <c r="BZ41">
        <f>$G38+$I41</f>
        <v>0</v>
      </c>
      <c r="CA41">
        <f>BY41-BZ41</f>
        <v>0</v>
      </c>
      <c r="CB41">
        <f>BX41+(CA41/100)+(BY41/10000)</f>
        <v>0</v>
      </c>
      <c r="CC41">
        <f>RANK(CB41,CB38:CB41)</f>
        <v>1</v>
      </c>
      <c r="CD41">
        <f>IF(AND(CD38&lt;&gt;1,CD40&lt;&gt;1),1,IF(AND(CD38&lt;&gt;2,CD40&lt;&gt;2),2,3))</f>
        <v>1</v>
      </c>
      <c r="CE41">
        <f>IF(CH41="y",CB41+(CD41/100000),CB41)</f>
        <v>1E-05</v>
      </c>
      <c r="CF41">
        <f>RANK(CE41,CE38:CE41)</f>
        <v>3</v>
      </c>
      <c r="CG41">
        <f>IF(AND(CC41&lt;&gt;CC38,CC41&lt;&gt;CC40),CC41,IF(OR(AND(CC41=CC38,CC41&lt;&gt;CC40),AND(CC41&lt;&gt;CC38,CC41=CC40)),CF41,CD41))</f>
        <v>1</v>
      </c>
      <c r="CH41" t="str">
        <f>IF(AND(CC41&lt;&gt;CC38,CC41&lt;&gt;CC40),"n","y")</f>
        <v>y</v>
      </c>
      <c r="CK41" t="s">
        <v>9</v>
      </c>
      <c r="CL41">
        <f>IF(AND($G38&lt;$I38,$I38&lt;&gt;""),3,IF(AND($G38=$I38,$G38&lt;&gt;"",$I38&lt;&gt;""),1,0))+IF(AND($G40&gt;$I40,$G40&lt;&gt;""),3,IF(AND($G40=$I40,$G40&lt;&gt;"",$I40&lt;&gt;""),1,0))</f>
        <v>0</v>
      </c>
      <c r="CM41">
        <f>$I38+$G40</f>
        <v>0</v>
      </c>
      <c r="CN41">
        <f>$G38+$I40</f>
        <v>0</v>
      </c>
      <c r="CO41">
        <f>CM41-CN41</f>
        <v>0</v>
      </c>
      <c r="CP41">
        <f>CL41+(CO41/100)+(CM41/10000)</f>
        <v>0</v>
      </c>
      <c r="CQ41">
        <f>RANK(CP41,CP38:CP41)</f>
        <v>1</v>
      </c>
      <c r="CR41">
        <f>IF(AND(CR39&lt;&gt;1,CR40&lt;&gt;1),1,IF(AND(CR39&lt;&gt;2,CR40&lt;&gt;2),2,3))</f>
        <v>1</v>
      </c>
      <c r="CS41">
        <f>IF(CV41="y",CP41+(CR41/100000),CP41)</f>
        <v>1E-05</v>
      </c>
      <c r="CT41">
        <f>RANK(CS41,CS38:CS41)</f>
        <v>3</v>
      </c>
      <c r="CU41">
        <f>IF(AND(CQ41&lt;&gt;CQ39,CQ41&lt;&gt;CQ40),CQ41,IF(OR(AND(CQ41=CQ39,CQ41&lt;&gt;CQ40),AND(CQ41&lt;&gt;CQ39,CQ41=CQ40)),CT41,CR41))</f>
        <v>1</v>
      </c>
      <c r="CV41" t="str">
        <f>IF(AND(CQ41&lt;&gt;CQ39,CQ41&lt;&gt;CQ40),"n","y")</f>
        <v>y</v>
      </c>
      <c r="CY41" t="s">
        <v>9</v>
      </c>
      <c r="DK41" t="s">
        <v>9</v>
      </c>
      <c r="DW41" t="s">
        <v>9</v>
      </c>
      <c r="DX41">
        <f>IF(AND($G41&gt;$I41,$G41&lt;&gt;""),3,IF(AND($G41=$I41,$G41&lt;&gt;"",$I41&lt;&gt;""),1,0))</f>
        <v>0</v>
      </c>
      <c r="DY41">
        <f>$G41</f>
        <v>0</v>
      </c>
      <c r="DZ41">
        <f>$I41</f>
        <v>0</v>
      </c>
      <c r="EA41">
        <f>DY41-DZ41</f>
        <v>0</v>
      </c>
      <c r="EB41">
        <f>DX41+(EA41/100)+(DY41/10000)</f>
        <v>0</v>
      </c>
      <c r="EC41">
        <f>RANK(EB41,EB38:EB41)</f>
        <v>1</v>
      </c>
      <c r="ED41">
        <f>IF(ED38=1,2,1)</f>
        <v>1</v>
      </c>
      <c r="EE41">
        <f>IF(EC41&lt;&gt;EC38,EC41,ED41)</f>
        <v>1</v>
      </c>
      <c r="EF41" t="str">
        <f>IF(EC41&lt;&gt;EC38,"n","y")</f>
        <v>y</v>
      </c>
      <c r="EI41" t="s">
        <v>9</v>
      </c>
      <c r="EU41" t="s">
        <v>9</v>
      </c>
      <c r="EV41">
        <f>IF(AND($G40&gt;$I40,$G40&lt;&gt;""),3,IF(AND($G40=$I40,$G40&lt;&gt;"",$I40&lt;&gt;""),1,0))</f>
        <v>0</v>
      </c>
      <c r="EW41">
        <f>$G40</f>
        <v>0</v>
      </c>
      <c r="EX41">
        <f>$I40</f>
        <v>0</v>
      </c>
      <c r="EY41">
        <f>EW41-EX41</f>
        <v>0</v>
      </c>
      <c r="EZ41">
        <f>EV41+(EY41/100)+(EW41/10000)</f>
        <v>0</v>
      </c>
      <c r="FA41">
        <f>RANK(EZ41,EZ38:EZ41)</f>
        <v>1</v>
      </c>
      <c r="FB41">
        <f>IF(FB39=1,2,1)</f>
        <v>2</v>
      </c>
      <c r="FC41">
        <f>IF(FA41&lt;&gt;FA39,FA41,FB41)</f>
        <v>2</v>
      </c>
      <c r="FD41" t="str">
        <f>IF(FA41&lt;&gt;FA39,"n","y")</f>
        <v>y</v>
      </c>
      <c r="FG41" t="s">
        <v>9</v>
      </c>
      <c r="FH41">
        <f>IF(AND($G38&lt;$I38,$I38&lt;&gt;""),3,IF(AND($G38=$I38,$G38&lt;&gt;"",$I38&lt;&gt;""),1,0))</f>
        <v>0</v>
      </c>
      <c r="FI41">
        <f>$I38</f>
        <v>0</v>
      </c>
      <c r="FJ41">
        <f>$G38</f>
        <v>0</v>
      </c>
      <c r="FK41">
        <f>FI41-FJ41</f>
        <v>0</v>
      </c>
      <c r="FL41">
        <f>FH41+(FK41/100)+(FI41/10000)</f>
        <v>0</v>
      </c>
      <c r="FM41">
        <f>RANK(FL41,FL38:FL41)</f>
        <v>1</v>
      </c>
      <c r="FN41">
        <f>IF(FN40=1,2,1)</f>
        <v>2</v>
      </c>
      <c r="FO41">
        <f>IF(FM41&lt;&gt;FM40,FM41,FN41)</f>
        <v>2</v>
      </c>
      <c r="FP41" t="str">
        <f>IF(FM41&lt;&gt;FM40,"n","y")</f>
        <v>y</v>
      </c>
    </row>
    <row r="42" spans="1:27" ht="14.25">
      <c r="A42" s="1"/>
      <c r="B42" s="26">
        <v>38888</v>
      </c>
      <c r="C42" s="27">
        <v>0.6666666666666666</v>
      </c>
      <c r="D42" s="28" t="s">
        <v>5</v>
      </c>
      <c r="E42" s="30"/>
      <c r="F42" s="30" t="s">
        <v>7</v>
      </c>
      <c r="G42" s="47"/>
      <c r="H42" s="44" t="s">
        <v>92</v>
      </c>
      <c r="I42" s="47"/>
      <c r="J42" s="45" t="s">
        <v>8</v>
      </c>
      <c r="K42" s="30"/>
      <c r="L42" s="34"/>
      <c r="M42" s="34"/>
      <c r="N42" s="34">
        <f>IF(AND(O38=3,O39=3,O40=3,O41=3),"* qualified for round of 16"&amp;IF(AND(VLOOKUP(M38,AD37:AR41,15,FALSE)="y",VLOOKUP(M38,AD37:AR41,15,FALSE)=VLOOKUP(M39,AD37:AR41,15,FALSE),U39&lt;&gt;U40)," (ranked after drawing of lots)",IF(VLOOKUP(M38,AD37:AR41,15,FALSE)="y"," after drawing of lots","")),"")</f>
      </c>
      <c r="O42" s="34"/>
      <c r="P42" s="34"/>
      <c r="Q42" s="34"/>
      <c r="R42" s="34"/>
      <c r="S42" s="34"/>
      <c r="T42" s="34"/>
      <c r="U42" s="34"/>
      <c r="V42" s="1"/>
      <c r="W42" s="14"/>
      <c r="X42">
        <f t="shared" si="0"/>
      </c>
      <c r="Y42">
        <f t="shared" si="1"/>
      </c>
      <c r="Z42">
        <f t="shared" si="2"/>
      </c>
      <c r="AA42">
        <f t="shared" si="3"/>
      </c>
    </row>
    <row r="43" spans="1:28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9">
        <f>IF(AND(O38=3,O39=3,O40=3,O41=3,VLOOKUP(M38,AD37:AR41,15,FALSE)&lt;&gt;VLOOKUP(M39,AD37:AR41,15,FALSE)),"**qualified for round of 16"&amp;IF(VLOOKUP(M39,AD37:AR41,15,FALSE)="y"," after drawing of lots",""),"")</f>
      </c>
      <c r="O43" s="3"/>
      <c r="P43" s="1"/>
      <c r="Q43" s="1"/>
      <c r="R43" s="1"/>
      <c r="S43" s="1"/>
      <c r="T43" s="1"/>
      <c r="U43" s="1"/>
      <c r="V43" s="1"/>
      <c r="W43" s="14"/>
      <c r="AB43" s="5"/>
    </row>
    <row r="44" spans="1:34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4"/>
      <c r="AC44" s="4"/>
      <c r="AH44" s="5"/>
    </row>
    <row r="45" spans="1:3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4"/>
      <c r="AC45" s="4"/>
      <c r="AH45" s="5"/>
    </row>
    <row r="46" spans="1:34" ht="14.25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4"/>
      <c r="AC46" s="4"/>
      <c r="AH46" s="5"/>
    </row>
    <row r="47" spans="1:34" ht="14.25">
      <c r="A47" s="1"/>
      <c r="B47" s="1"/>
      <c r="C47" s="1"/>
      <c r="D47" s="1"/>
      <c r="E47" s="1"/>
      <c r="F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4"/>
      <c r="AC47" s="4"/>
      <c r="AH47" s="5"/>
    </row>
    <row r="48" spans="1:27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4"/>
      <c r="X48" t="s">
        <v>11</v>
      </c>
      <c r="Y48" t="s">
        <v>13</v>
      </c>
      <c r="Z48" t="s">
        <v>12</v>
      </c>
      <c r="AA48" t="s">
        <v>12</v>
      </c>
    </row>
    <row r="49" spans="1:172" ht="14.25">
      <c r="A49" s="1"/>
      <c r="B49" s="48">
        <v>38878</v>
      </c>
      <c r="C49" s="49">
        <v>0.625</v>
      </c>
      <c r="D49" s="50" t="s">
        <v>20</v>
      </c>
      <c r="E49" s="51"/>
      <c r="F49" s="25" t="s">
        <v>17</v>
      </c>
      <c r="G49" s="46"/>
      <c r="H49" s="33" t="s">
        <v>92</v>
      </c>
      <c r="I49" s="46"/>
      <c r="J49" s="52" t="s">
        <v>18</v>
      </c>
      <c r="K49" s="51"/>
      <c r="L49" s="53"/>
      <c r="M49" s="59"/>
      <c r="N49" s="59"/>
      <c r="O49" s="60" t="s">
        <v>10</v>
      </c>
      <c r="P49" s="60" t="s">
        <v>11</v>
      </c>
      <c r="Q49" s="60" t="s">
        <v>12</v>
      </c>
      <c r="R49" s="60" t="s">
        <v>13</v>
      </c>
      <c r="S49" s="60" t="s">
        <v>14</v>
      </c>
      <c r="T49" s="60" t="s">
        <v>15</v>
      </c>
      <c r="U49" s="61" t="s">
        <v>16</v>
      </c>
      <c r="V49" s="1"/>
      <c r="W49" s="14"/>
      <c r="X49">
        <f aca="true" t="shared" si="4" ref="X49:X54">IF(G49&gt;I49,F49,IF(I49&gt;G49,J49,""))</f>
      </c>
      <c r="Y49">
        <f aca="true" t="shared" si="5" ref="Y49:Y54">IF(G49&gt;I49,J49,IF(I49&gt;G49,F49,""))</f>
      </c>
      <c r="Z49">
        <f aca="true" t="shared" si="6" ref="Z49:Z54">IF(G49="","",IF(I49="","",IF(G49=I49,F49,"")))</f>
      </c>
      <c r="AA49">
        <f aca="true" t="shared" si="7" ref="AA49:AA54">IF(G49="","",IF(I49="","",IF(G49=I49,J49,"")))</f>
      </c>
      <c r="AE49" s="14"/>
      <c r="AF49" s="15" t="s">
        <v>67</v>
      </c>
      <c r="AG49" s="15" t="s">
        <v>68</v>
      </c>
      <c r="AH49" s="15" t="s">
        <v>69</v>
      </c>
      <c r="AI49" s="15" t="s">
        <v>66</v>
      </c>
      <c r="AJ49" s="15" t="s">
        <v>70</v>
      </c>
      <c r="AK49" s="15" t="s">
        <v>65</v>
      </c>
      <c r="AL49" s="15" t="s">
        <v>72</v>
      </c>
      <c r="AM49" s="15" t="s">
        <v>71</v>
      </c>
      <c r="AN49" s="15" t="s">
        <v>96</v>
      </c>
      <c r="AO49" s="15" t="s">
        <v>95</v>
      </c>
      <c r="AP49" s="15" t="s">
        <v>83</v>
      </c>
      <c r="AQ49" s="19" t="s">
        <v>84</v>
      </c>
      <c r="AR49" s="15" t="s">
        <v>85</v>
      </c>
      <c r="AS49" s="87"/>
      <c r="AV49" t="s">
        <v>71</v>
      </c>
      <c r="AW49" t="s">
        <v>70</v>
      </c>
      <c r="AX49" t="s">
        <v>65</v>
      </c>
      <c r="AY49" t="s">
        <v>72</v>
      </c>
      <c r="AZ49" s="15" t="s">
        <v>96</v>
      </c>
      <c r="BA49" s="15" t="s">
        <v>95</v>
      </c>
      <c r="BB49" s="15" t="s">
        <v>83</v>
      </c>
      <c r="BC49" s="15" t="s">
        <v>98</v>
      </c>
      <c r="BD49" s="15" t="s">
        <v>97</v>
      </c>
      <c r="BE49" s="15" t="s">
        <v>84</v>
      </c>
      <c r="BF49" s="15" t="s">
        <v>85</v>
      </c>
      <c r="BJ49" t="s">
        <v>71</v>
      </c>
      <c r="BK49" t="s">
        <v>70</v>
      </c>
      <c r="BL49" t="s">
        <v>65</v>
      </c>
      <c r="BM49" t="s">
        <v>72</v>
      </c>
      <c r="BN49" s="15" t="s">
        <v>96</v>
      </c>
      <c r="BO49" s="15" t="s">
        <v>95</v>
      </c>
      <c r="BP49" s="15" t="s">
        <v>83</v>
      </c>
      <c r="BQ49" s="15" t="s">
        <v>98</v>
      </c>
      <c r="BR49" s="15" t="s">
        <v>97</v>
      </c>
      <c r="BS49" s="15" t="s">
        <v>84</v>
      </c>
      <c r="BT49" s="15" t="s">
        <v>85</v>
      </c>
      <c r="BX49" t="s">
        <v>71</v>
      </c>
      <c r="BY49" t="s">
        <v>70</v>
      </c>
      <c r="BZ49" t="s">
        <v>65</v>
      </c>
      <c r="CA49" t="s">
        <v>72</v>
      </c>
      <c r="CB49" s="15" t="s">
        <v>96</v>
      </c>
      <c r="CC49" s="15" t="s">
        <v>95</v>
      </c>
      <c r="CD49" s="15" t="s">
        <v>83</v>
      </c>
      <c r="CE49" s="15" t="s">
        <v>98</v>
      </c>
      <c r="CF49" s="15" t="s">
        <v>97</v>
      </c>
      <c r="CG49" s="15" t="s">
        <v>84</v>
      </c>
      <c r="CH49" s="15" t="s">
        <v>85</v>
      </c>
      <c r="CL49" t="s">
        <v>71</v>
      </c>
      <c r="CM49" t="s">
        <v>70</v>
      </c>
      <c r="CN49" t="s">
        <v>65</v>
      </c>
      <c r="CO49" t="s">
        <v>72</v>
      </c>
      <c r="CP49" s="15" t="s">
        <v>96</v>
      </c>
      <c r="CQ49" s="15" t="s">
        <v>95</v>
      </c>
      <c r="CR49" s="15" t="s">
        <v>83</v>
      </c>
      <c r="CS49" s="15" t="s">
        <v>98</v>
      </c>
      <c r="CT49" s="15" t="s">
        <v>97</v>
      </c>
      <c r="CU49" s="15" t="s">
        <v>84</v>
      </c>
      <c r="CV49" s="15" t="s">
        <v>85</v>
      </c>
      <c r="CZ49" t="s">
        <v>71</v>
      </c>
      <c r="DA49" t="s">
        <v>70</v>
      </c>
      <c r="DB49" t="s">
        <v>65</v>
      </c>
      <c r="DC49" t="s">
        <v>72</v>
      </c>
      <c r="DD49" s="15" t="s">
        <v>96</v>
      </c>
      <c r="DE49" s="15" t="s">
        <v>95</v>
      </c>
      <c r="DF49" s="15" t="s">
        <v>83</v>
      </c>
      <c r="DG49" s="15" t="s">
        <v>84</v>
      </c>
      <c r="DH49" s="15" t="s">
        <v>85</v>
      </c>
      <c r="DL49" t="s">
        <v>71</v>
      </c>
      <c r="DM49" t="s">
        <v>70</v>
      </c>
      <c r="DN49" t="s">
        <v>65</v>
      </c>
      <c r="DO49" t="s">
        <v>72</v>
      </c>
      <c r="DP49" s="15" t="s">
        <v>96</v>
      </c>
      <c r="DQ49" s="15" t="s">
        <v>95</v>
      </c>
      <c r="DR49" s="15" t="s">
        <v>83</v>
      </c>
      <c r="DS49" s="15" t="s">
        <v>84</v>
      </c>
      <c r="DT49" s="15" t="s">
        <v>85</v>
      </c>
      <c r="DX49" t="s">
        <v>71</v>
      </c>
      <c r="DY49" t="s">
        <v>70</v>
      </c>
      <c r="DZ49" t="s">
        <v>65</v>
      </c>
      <c r="EA49" t="s">
        <v>72</v>
      </c>
      <c r="EB49" s="15" t="s">
        <v>96</v>
      </c>
      <c r="EC49" s="15" t="s">
        <v>95</v>
      </c>
      <c r="ED49" s="15" t="s">
        <v>83</v>
      </c>
      <c r="EE49" s="15" t="s">
        <v>84</v>
      </c>
      <c r="EF49" s="15" t="s">
        <v>85</v>
      </c>
      <c r="EJ49" t="s">
        <v>71</v>
      </c>
      <c r="EK49" t="s">
        <v>70</v>
      </c>
      <c r="EL49" t="s">
        <v>65</v>
      </c>
      <c r="EM49" t="s">
        <v>72</v>
      </c>
      <c r="EN49" s="15" t="s">
        <v>96</v>
      </c>
      <c r="EO49" s="15" t="s">
        <v>95</v>
      </c>
      <c r="EP49" s="15" t="s">
        <v>83</v>
      </c>
      <c r="EQ49" s="15" t="s">
        <v>84</v>
      </c>
      <c r="ER49" s="15" t="s">
        <v>85</v>
      </c>
      <c r="EV49" t="s">
        <v>71</v>
      </c>
      <c r="EW49" t="s">
        <v>70</v>
      </c>
      <c r="EX49" t="s">
        <v>65</v>
      </c>
      <c r="EY49" t="s">
        <v>72</v>
      </c>
      <c r="EZ49" s="15" t="s">
        <v>96</v>
      </c>
      <c r="FA49" s="15" t="s">
        <v>95</v>
      </c>
      <c r="FB49" s="15" t="s">
        <v>83</v>
      </c>
      <c r="FC49" s="15" t="s">
        <v>84</v>
      </c>
      <c r="FD49" s="15" t="s">
        <v>85</v>
      </c>
      <c r="FH49" t="s">
        <v>71</v>
      </c>
      <c r="FI49" t="s">
        <v>70</v>
      </c>
      <c r="FJ49" t="s">
        <v>65</v>
      </c>
      <c r="FK49" t="s">
        <v>72</v>
      </c>
      <c r="FL49" s="15" t="s">
        <v>96</v>
      </c>
      <c r="FM49" s="15" t="s">
        <v>95</v>
      </c>
      <c r="FN49" s="15" t="s">
        <v>83</v>
      </c>
      <c r="FO49" s="15" t="s">
        <v>84</v>
      </c>
      <c r="FP49" s="15" t="s">
        <v>85</v>
      </c>
    </row>
    <row r="50" spans="1:163" ht="14.25">
      <c r="A50" s="1"/>
      <c r="B50" s="54">
        <v>38878</v>
      </c>
      <c r="C50" s="27">
        <v>0.75</v>
      </c>
      <c r="D50" s="55" t="s">
        <v>2</v>
      </c>
      <c r="E50" s="56"/>
      <c r="F50" s="30" t="s">
        <v>24</v>
      </c>
      <c r="G50" s="47"/>
      <c r="H50" s="38" t="s">
        <v>92</v>
      </c>
      <c r="I50" s="47"/>
      <c r="J50" s="57" t="s">
        <v>19</v>
      </c>
      <c r="K50" s="56"/>
      <c r="L50" s="53"/>
      <c r="M50" s="33">
        <v>1</v>
      </c>
      <c r="N50" s="31" t="str">
        <f>VLOOKUP(M50,$AD49:$AM53,2,FALSE)&amp;AC50</f>
        <v>England</v>
      </c>
      <c r="O50" s="39">
        <f>VLOOKUP(M50,$AD49:$AM53,3,FALSE)</f>
        <v>0</v>
      </c>
      <c r="P50" s="39">
        <f>VLOOKUP(M50,$AD49:$AM53,4,FALSE)</f>
        <v>0</v>
      </c>
      <c r="Q50" s="39">
        <f>VLOOKUP(M50,$AD49:$AM53,6,FALSE)</f>
        <v>0</v>
      </c>
      <c r="R50" s="39">
        <f>VLOOKUP(M50,$AD49:$AM53,5,FALSE)</f>
        <v>0</v>
      </c>
      <c r="S50" s="39">
        <f>VLOOKUP(M50,$AD49:$AM53,7,FALSE)</f>
        <v>0</v>
      </c>
      <c r="T50" s="39">
        <f>VLOOKUP(M50,$AD49:$AM53,8,FALSE)</f>
        <v>0</v>
      </c>
      <c r="U50" s="40">
        <f>VLOOKUP(M50,$AD49:$AM53,10,FALSE)</f>
        <v>0</v>
      </c>
      <c r="V50" s="1"/>
      <c r="W50" s="14"/>
      <c r="X50">
        <f t="shared" si="4"/>
      </c>
      <c r="Y50">
        <f t="shared" si="5"/>
      </c>
      <c r="Z50">
        <f t="shared" si="6"/>
      </c>
      <c r="AA50">
        <f t="shared" si="7"/>
      </c>
      <c r="AC50">
        <f>IF(AND(O50=3,O51=3,O52=3,O53=3),"*","")</f>
      </c>
      <c r="AD50">
        <f>IF(AND(G49="",I49="",G50="",I50="",G51="",I51="",G52="",I52="",G53="",I53="",G54="",I54=""),1,AS50)</f>
        <v>1</v>
      </c>
      <c r="AE50" t="s">
        <v>17</v>
      </c>
      <c r="AF50">
        <f>IF(AND(G49&lt;&gt;"",I49&lt;&gt;""),1,COUNTA(G49,I49))+IF(AND(G51&lt;&gt;"",I51&lt;&gt;""),1,COUNTA(G51,I51))+IF(AND(G53&lt;&gt;"",I53&lt;&gt;""),1,COUNTA(G53,I53))</f>
        <v>0</v>
      </c>
      <c r="AG50">
        <f>COUNTIF(X49:X54,AE50)</f>
        <v>0</v>
      </c>
      <c r="AH50">
        <f>COUNTIF(Y49:Y54,AE50)</f>
        <v>0</v>
      </c>
      <c r="AI50">
        <f>COUNTIF(Z49:AA54,AE50)</f>
        <v>0</v>
      </c>
      <c r="AJ50">
        <f>G49+G51+I53</f>
        <v>0</v>
      </c>
      <c r="AK50">
        <f>I49+I51+G53</f>
        <v>0</v>
      </c>
      <c r="AL50">
        <f>AJ50-AK50</f>
        <v>0</v>
      </c>
      <c r="AM50">
        <f>AG50*3+AI50</f>
        <v>0</v>
      </c>
      <c r="AN50">
        <f>AM50+(AL50/100)+(AJ50/10000)</f>
        <v>0</v>
      </c>
      <c r="AO50">
        <f>RANK(AN50,AN50:AN53)</f>
        <v>1</v>
      </c>
      <c r="AP50">
        <f ca="1">ROUND(RAND()*(4-1)+1,0)</f>
        <v>2</v>
      </c>
      <c r="AQ50" s="20">
        <f>Final(AO50,AO51,AO52,AO53,BE50,BS50,CG50,CU50,DG50,DS50,EE50,EQ50,FC50,FO50)</f>
        <v>2</v>
      </c>
      <c r="AR50" t="str">
        <f>Final_by(AO50,AO51,AO52,AO53,BF50,BT50,CH50,CV50,DH50,DT50,EF50,ER50,FD50,FP50)</f>
        <v>y</v>
      </c>
      <c r="AS50" s="86">
        <v>3</v>
      </c>
      <c r="AU50" t="s">
        <v>17</v>
      </c>
      <c r="AV50">
        <f>IF(AND($G49&gt;$I49,$G49&lt;&gt;""),3,IF(AND($G49=$I49,$G49&lt;&gt;"",$I49&lt;&gt;""),1,0))+IF(AND($G51&gt;$I51,$G51&lt;&gt;""),3,IF(AND($G51=$I51,$G51&lt;&gt;"",$I51&lt;&gt;""),1,0))</f>
        <v>0</v>
      </c>
      <c r="AW50">
        <f>$G49+$G51</f>
        <v>0</v>
      </c>
      <c r="AX50">
        <f>$I49+$I51</f>
        <v>0</v>
      </c>
      <c r="AY50">
        <f>AW50-AX50</f>
        <v>0</v>
      </c>
      <c r="AZ50">
        <f>AV50+(AY50/100)+(AW50/10000)</f>
        <v>0</v>
      </c>
      <c r="BA50">
        <f>RANK(AZ50,AZ50:AZ53)</f>
        <v>1</v>
      </c>
      <c r="BB50">
        <f ca="1">ROUND(RAND()*(3-1)+1,0)</f>
        <v>2</v>
      </c>
      <c r="BC50">
        <f>IF(BF50="y",AZ50+(BB50/100000),AZ50)</f>
        <v>2E-05</v>
      </c>
      <c r="BD50">
        <f>RANK(BC50,BC50:BC52)</f>
        <v>2</v>
      </c>
      <c r="BE50">
        <f>IF(AND(BA50&lt;&gt;BA51,BA50&lt;&gt;BA52),BA50,IF(OR(AND(BA50=BA51,BA50&lt;&gt;BA52),AND(BA50&lt;&gt;BA51,BA50=BA52)),BD50,BB50))</f>
        <v>2</v>
      </c>
      <c r="BF50" t="str">
        <f>IF(AND(BA50&lt;&gt;BA51,BA50&lt;&gt;BA52),"n","y")</f>
        <v>y</v>
      </c>
      <c r="BI50" t="s">
        <v>17</v>
      </c>
      <c r="BJ50">
        <f>IF(AND($G49&gt;$I49,$G49&lt;&gt;""),3,IF(AND($G49=$I49,$G49&lt;&gt;"",$I49&lt;&gt;""),1,0))+IF(AND($I53&gt;$G53,$I53&lt;&gt;""),3,IF(AND($I53=$G53,$G53&lt;&gt;"",$I53&lt;&gt;""),1,0))</f>
        <v>0</v>
      </c>
      <c r="BK50">
        <f>$G49+$I53</f>
        <v>0</v>
      </c>
      <c r="BL50">
        <f>$I49+$G53</f>
        <v>0</v>
      </c>
      <c r="BM50">
        <f>BK50-BL50</f>
        <v>0</v>
      </c>
      <c r="BN50">
        <f>BJ50+(BM50/100)+(BK50/10000)</f>
        <v>0</v>
      </c>
      <c r="BO50">
        <f>RANK(BN50,BN50:BN53)</f>
        <v>1</v>
      </c>
      <c r="BP50">
        <f ca="1">ROUND(RAND()*(3-1)+1,0)</f>
        <v>2</v>
      </c>
      <c r="BQ50">
        <f>IF(BT50="y",BN50+(BP50/100000),BN50)</f>
        <v>2E-05</v>
      </c>
      <c r="BR50">
        <f>RANK(BQ50,BQ50:BQ53)</f>
        <v>2</v>
      </c>
      <c r="BS50">
        <f>IF(AND(BO50&lt;&gt;BO51,BO50&lt;&gt;BO53),BO50,IF(OR(AND(BO50=BO51,BO50&lt;&gt;BO53),AND(BO50&lt;&gt;BO51,BO50=BO53)),BR50,BP50))</f>
        <v>2</v>
      </c>
      <c r="BT50" t="str">
        <f>IF(AND(BO50&lt;&gt;BO51,BO50&lt;&gt;BO53),"n","y")</f>
        <v>y</v>
      </c>
      <c r="BW50" t="s">
        <v>17</v>
      </c>
      <c r="BX50">
        <f>IF(AND($G51&gt;$I51,$G51&lt;&gt;""),3,IF(AND($G51=$I51,$G51&lt;&gt;"",$I51&lt;&gt;""),1,0))+IF(AND($I53&gt;$G53,$I53&lt;&gt;""),3,IF(AND($I53=$G53,$G53&lt;&gt;"",$I53&lt;&gt;""),1,0))</f>
        <v>0</v>
      </c>
      <c r="BY50">
        <f>$G51+$I53</f>
        <v>0</v>
      </c>
      <c r="BZ50">
        <f>$I51+$G53</f>
        <v>0</v>
      </c>
      <c r="CA50">
        <f>BY50-BZ50</f>
        <v>0</v>
      </c>
      <c r="CB50">
        <f>BX50+(CA50/100)+(BY50/10000)</f>
        <v>0</v>
      </c>
      <c r="CC50">
        <f>RANK(CB50,CB50:CB53)</f>
        <v>1</v>
      </c>
      <c r="CD50">
        <f ca="1">ROUND(RAND()*(3-1)+1,0)</f>
        <v>2</v>
      </c>
      <c r="CE50">
        <f>IF(CH50="y",CB50+(CD50/100000),CB50)</f>
        <v>2E-05</v>
      </c>
      <c r="CF50">
        <f>RANK(CE50,CE50:CE53)</f>
        <v>2</v>
      </c>
      <c r="CG50">
        <f>IF(AND(CC50&lt;&gt;CC52,CC50&lt;&gt;CC53),CC50,IF(OR(AND(CC50=CC52,CC50&lt;&gt;CC53),AND(CC50&lt;&gt;CC52,CC50=CC53)),CF50,CD50))</f>
        <v>2</v>
      </c>
      <c r="CH50" t="str">
        <f>IF(AND(CC50&lt;&gt;CC52,CC50&lt;&gt;CC53),"n","y")</f>
        <v>y</v>
      </c>
      <c r="CK50" t="s">
        <v>17</v>
      </c>
      <c r="CY50" t="s">
        <v>17</v>
      </c>
      <c r="CZ50">
        <f>IF(AND($G49&gt;$I49,$G49&lt;&gt;""),3,IF(AND($G49=$I49,$G49&lt;&gt;"",$I49&lt;&gt;""),1,0))</f>
        <v>0</v>
      </c>
      <c r="DA50">
        <f>$G49</f>
        <v>0</v>
      </c>
      <c r="DB50">
        <f>$I49</f>
        <v>0</v>
      </c>
      <c r="DC50">
        <f>DA50-DB50</f>
        <v>0</v>
      </c>
      <c r="DD50">
        <f>CZ50+(DC50/100)+(DA50/10000)</f>
        <v>0</v>
      </c>
      <c r="DE50">
        <f>RANK(DD50,DD50:DD53)</f>
        <v>1</v>
      </c>
      <c r="DF50">
        <f ca="1">ROUND(RAND()*(2-1)+1,0)</f>
        <v>1</v>
      </c>
      <c r="DG50">
        <f>IF(DE50&lt;&gt;DE51,DE50,DF50)</f>
        <v>1</v>
      </c>
      <c r="DH50" t="str">
        <f>IF(DE50&lt;&gt;DE51,"n","y")</f>
        <v>y</v>
      </c>
      <c r="DK50" t="s">
        <v>17</v>
      </c>
      <c r="DL50">
        <f>IF(AND($G51&gt;$I51,$G51&lt;&gt;""),3,IF(AND($G51=$I51,$G51&lt;&gt;"",$I51&lt;&gt;""),1,0))</f>
        <v>0</v>
      </c>
      <c r="DM50">
        <f>$G51</f>
        <v>0</v>
      </c>
      <c r="DN50">
        <f>$I51</f>
        <v>0</v>
      </c>
      <c r="DO50">
        <f>DM50-DN50</f>
        <v>0</v>
      </c>
      <c r="DP50">
        <f>DL50+(DO50/100)+(DM50/10000)</f>
        <v>0</v>
      </c>
      <c r="DQ50">
        <f>RANK(DP50,DP50:DP53)</f>
        <v>1</v>
      </c>
      <c r="DR50">
        <f ca="1">ROUND(RAND()*(2-1)+1,0)</f>
        <v>1</v>
      </c>
      <c r="DS50">
        <f>IF(DQ50&lt;&gt;DQ52,DQ50,DR50)</f>
        <v>1</v>
      </c>
      <c r="DT50" t="str">
        <f>IF(DQ50&lt;&gt;DQ52,"n","y")</f>
        <v>y</v>
      </c>
      <c r="DW50" t="s">
        <v>17</v>
      </c>
      <c r="DX50">
        <f>IF(AND($G53&lt;$I53,$I53&lt;&gt;""),3,IF(AND($G53=$I53,$G53&lt;&gt;"",$I53&lt;&gt;""),1,0))</f>
        <v>0</v>
      </c>
      <c r="DY50">
        <f>$I53</f>
        <v>0</v>
      </c>
      <c r="DZ50">
        <f>$G53</f>
        <v>0</v>
      </c>
      <c r="EA50">
        <f>DY50-DZ50</f>
        <v>0</v>
      </c>
      <c r="EB50">
        <f>DX50+(EA50/100)+(DY50/10000)</f>
        <v>0</v>
      </c>
      <c r="EC50">
        <f>RANK(EB50,EB50:EB53)</f>
        <v>1</v>
      </c>
      <c r="ED50">
        <f ca="1">ROUND(RAND()*(2-1)+1,0)</f>
        <v>1</v>
      </c>
      <c r="EE50">
        <f>IF(EC50&lt;&gt;EC53,EC50,ED50)</f>
        <v>1</v>
      </c>
      <c r="EF50" t="str">
        <f>IF(EC50&lt;&gt;EC53,"n","y")</f>
        <v>y</v>
      </c>
      <c r="EI50" t="s">
        <v>17</v>
      </c>
      <c r="EU50" t="s">
        <v>17</v>
      </c>
      <c r="FG50" t="s">
        <v>17</v>
      </c>
    </row>
    <row r="51" spans="1:163" ht="14.25">
      <c r="A51" s="1"/>
      <c r="B51" s="48">
        <v>38883</v>
      </c>
      <c r="C51" s="24">
        <v>0.75</v>
      </c>
      <c r="D51" s="50" t="s">
        <v>21</v>
      </c>
      <c r="E51" s="51"/>
      <c r="F51" s="31" t="s">
        <v>17</v>
      </c>
      <c r="G51" s="47"/>
      <c r="H51" s="33" t="s">
        <v>92</v>
      </c>
      <c r="I51" s="47"/>
      <c r="J51" s="52" t="s">
        <v>24</v>
      </c>
      <c r="K51" s="51"/>
      <c r="L51" s="53"/>
      <c r="M51" s="38">
        <v>2</v>
      </c>
      <c r="N51" s="30" t="str">
        <f>VLOOKUP(M51,$AD49:$AM53,2,FALSE)&amp;IF(VLOOKUP(M50,AD49:AR53,15,FALSE)&lt;&gt;VLOOKUP(M51,AD49:AR53,15,FALSE),AC51,AC50)</f>
        <v>Paraguay</v>
      </c>
      <c r="O51" s="41">
        <f>VLOOKUP(M51,$AD49:$AM53,3,FALSE)</f>
        <v>0</v>
      </c>
      <c r="P51" s="41">
        <f>VLOOKUP(M51,$AD49:$AM53,4,FALSE)</f>
        <v>0</v>
      </c>
      <c r="Q51" s="41">
        <f>VLOOKUP(M51,$AD49:$AM53,6,FALSE)</f>
        <v>0</v>
      </c>
      <c r="R51" s="41">
        <f>VLOOKUP(M51,$AD49:$AM53,5,FALSE)</f>
        <v>0</v>
      </c>
      <c r="S51" s="41">
        <f>VLOOKUP(M51,$AD49:$AM53,7,FALSE)</f>
        <v>0</v>
      </c>
      <c r="T51" s="41">
        <f>VLOOKUP(M51,$AD49:$AM53,8,FALSE)</f>
        <v>0</v>
      </c>
      <c r="U51" s="42">
        <f>VLOOKUP(M51,$AD49:$AM53,10,FALSE)</f>
        <v>0</v>
      </c>
      <c r="V51" s="1"/>
      <c r="W51" s="14"/>
      <c r="X51">
        <f t="shared" si="4"/>
      </c>
      <c r="Y51">
        <f t="shared" si="5"/>
      </c>
      <c r="Z51">
        <f t="shared" si="6"/>
      </c>
      <c r="AA51">
        <f t="shared" si="7"/>
      </c>
      <c r="AC51">
        <f>IF(AND(O50=3,O51=3,O52=3,O53=3),"**","")</f>
      </c>
      <c r="AD51">
        <f>IF(AND(G49="",I49="",G50="",I50="",G51="",I51="",G52="",I52="",G53="",I53="",G54="",I54=""),2,AS51)</f>
        <v>2</v>
      </c>
      <c r="AE51" t="s">
        <v>18</v>
      </c>
      <c r="AF51">
        <f>IF(AND(G49&lt;&gt;"",I49&lt;&gt;""),1,COUNTA(G49,I49))+IF(AND(G52&lt;&gt;"",I52&lt;&gt;""),1,COUNTA(G52,I52))+IF(AND(G54&lt;&gt;"",I54&lt;&gt;""),1,COUNTA(G54,I54))</f>
        <v>0</v>
      </c>
      <c r="AG51">
        <f>COUNTIF(X49:X54,AE51)</f>
        <v>0</v>
      </c>
      <c r="AH51">
        <f>COUNTIF(Y49:Y54,AE51)</f>
        <v>0</v>
      </c>
      <c r="AI51">
        <f>COUNTIF(Z49:AA54,AE51)</f>
        <v>0</v>
      </c>
      <c r="AJ51">
        <f>I49+I52+G54</f>
        <v>0</v>
      </c>
      <c r="AK51">
        <f>G49+G52+I54</f>
        <v>0</v>
      </c>
      <c r="AL51">
        <f>AJ51-AK51</f>
        <v>0</v>
      </c>
      <c r="AM51">
        <f>AG51*3+AI51</f>
        <v>0</v>
      </c>
      <c r="AN51">
        <f>AM51+(AL51/100)+(AJ51/10000)</f>
        <v>0</v>
      </c>
      <c r="AO51">
        <f>RANK(AN51,AN50:AN53)</f>
        <v>1</v>
      </c>
      <c r="AP51">
        <f ca="1">IF(AP50=1,CHOOSE(ROUND(RAND()*(3-1)+1,0),2,3,4),IF(AP50=2,CHOOSE(ROUND(RAND()*(3-1)+1,0),1,3,4),IF(AP50=3,CHOOSE(ROUND(RAND()*(3-1)+1,0),1,2,4),IF(AP50=4,CHOOSE(ROUND(RAND()*(3-1)+1,0),2,3,1)))))</f>
        <v>3</v>
      </c>
      <c r="AQ51" s="20">
        <f>Final(AO51,AO50,AO52,AO53,BE50,BS50,CG50,CU50,DG50,DS50,EE50,EQ50,FC50,FO50)</f>
        <v>3</v>
      </c>
      <c r="AR51" t="str">
        <f>Final_by(AO51,AO50,AO52,AO53,BF50,BT50,CH50,CV50,DH50,DT50,EF50,ER50,FD50,FP50)</f>
        <v>y</v>
      </c>
      <c r="AS51" s="86">
        <v>2</v>
      </c>
      <c r="AU51" t="s">
        <v>18</v>
      </c>
      <c r="AV51">
        <f>IF(AND($G49&lt;$I49,$I49&lt;&gt;""),3,IF(AND($G49=$I49,$G49&lt;&gt;"",$I49&lt;&gt;""),1,0))+IF(AND($G54&gt;$I54,$G54&lt;&gt;""),3,IF(AND($G54=$I54,$G54&lt;&gt;"",$I54&lt;&gt;""),1,0))</f>
        <v>0</v>
      </c>
      <c r="AW51">
        <f>$I49+$G54</f>
        <v>0</v>
      </c>
      <c r="AX51">
        <f>$G49+$I54</f>
        <v>0</v>
      </c>
      <c r="AY51">
        <f>AW51-AX51</f>
        <v>0</v>
      </c>
      <c r="AZ51">
        <f>AV51+(AY51/100)+(AW51/10000)</f>
        <v>0</v>
      </c>
      <c r="BA51">
        <f>RANK(AZ51,AZ50:AZ53)</f>
        <v>1</v>
      </c>
      <c r="BB51">
        <f ca="1">IF(BB50=1,CHOOSE(ROUND(RAND()*(2-1)+1,0),2,3),IF(BB50=2,CHOOSE(ROUND(RAND()*(2-1)+1,0),1,3),IF(BB50=3,CHOOSE(ROUND(RAND()*(2-1)+1,0),1,2))))</f>
        <v>3</v>
      </c>
      <c r="BC51">
        <f>IF(BF51="y",AZ51+(BB51/100000),AZ51)</f>
        <v>3E-05</v>
      </c>
      <c r="BD51">
        <f>RANK(BC51,BC50:BC52)</f>
        <v>1</v>
      </c>
      <c r="BE51">
        <f>IF(AND(BA51&lt;&gt;BA50,BA51&lt;&gt;BA52),BA51,IF(OR(AND(BA51=BA50,BA51&lt;&gt;BA52),AND(BA51&lt;&gt;BA50,BA51=BA52)),BD51,BB51))</f>
        <v>3</v>
      </c>
      <c r="BF51" t="str">
        <f>IF(AND(BA51&lt;&gt;BA50,BA51&lt;&gt;BA52),"n","y")</f>
        <v>y</v>
      </c>
      <c r="BI51" t="s">
        <v>18</v>
      </c>
      <c r="BJ51">
        <f>IF(AND($G49&lt;$I49,$I49&lt;&gt;""),3,IF(AND($G49=$I49,$G49&lt;&gt;"",$I49&lt;&gt;""),1,0))+IF(AND($I52&gt;$G52,$I52&lt;&gt;""),3,IF(AND($G52=$I52,$G52&lt;&gt;"",$I52&lt;&gt;""),1,0))</f>
        <v>0</v>
      </c>
      <c r="BK51">
        <f>$I49+$I52</f>
        <v>0</v>
      </c>
      <c r="BL51">
        <f>$G49+$G52</f>
        <v>0</v>
      </c>
      <c r="BM51">
        <f>BK51-BL51</f>
        <v>0</v>
      </c>
      <c r="BN51">
        <f>BJ51+(BM51/100)+(BK51/10000)</f>
        <v>0</v>
      </c>
      <c r="BO51">
        <f>RANK(BN51,BN50:BN53)</f>
        <v>1</v>
      </c>
      <c r="BP51">
        <f ca="1">IF(BP50=1,CHOOSE(ROUND(RAND()*(2-1)+1,0),2,3),IF(BP50=2,CHOOSE(ROUND(RAND()*(2-1)+1,0),1,3),IF(BP50=3,CHOOSE(ROUND(RAND()*(2-1)+1,0),1,2))))</f>
        <v>3</v>
      </c>
      <c r="BQ51">
        <f>IF(BT51="y",BN51+(BP51/100000),BN51)</f>
        <v>3E-05</v>
      </c>
      <c r="BR51">
        <f>RANK(BQ51,BQ50:BQ53)</f>
        <v>1</v>
      </c>
      <c r="BS51">
        <f>IF(AND(BO51&lt;&gt;BO50,BO51&lt;&gt;BO53),BO51,IF(OR(AND(BO51=BO50,BO51&lt;&gt;BO53),AND(BO51&lt;&gt;BO50,BO51=BO53)),BR51,BP51))</f>
        <v>3</v>
      </c>
      <c r="BT51" t="str">
        <f>IF(AND(BO51&lt;&gt;BO50,BO51&lt;&gt;BO53),"n","y")</f>
        <v>y</v>
      </c>
      <c r="BW51" t="s">
        <v>18</v>
      </c>
      <c r="CK51" t="s">
        <v>18</v>
      </c>
      <c r="CL51">
        <f>IF(AND($G54&gt;$I54,$G54&lt;&gt;""),3,IF(AND($G54=$I54,$G54&lt;&gt;"",$I54&lt;&gt;""),1,0))+IF(AND($I52&gt;$G52,$I52&lt;&gt;""),3,IF(AND($G52=$I52,$G52&lt;&gt;"",$I52&lt;&gt;""),1,0))</f>
        <v>0</v>
      </c>
      <c r="CM51">
        <f>$I52+$G54</f>
        <v>0</v>
      </c>
      <c r="CN51">
        <f>$G52+$I54</f>
        <v>0</v>
      </c>
      <c r="CO51">
        <f>CM51-CN51</f>
        <v>0</v>
      </c>
      <c r="CP51">
        <f>CL51+(CO51/100)+(CM51/10000)</f>
        <v>0</v>
      </c>
      <c r="CQ51">
        <f>RANK(CP51,CP50:CP53)</f>
        <v>1</v>
      </c>
      <c r="CR51">
        <f ca="1">ROUND(RAND()*(3-1)+1,0)</f>
        <v>2</v>
      </c>
      <c r="CS51">
        <f>IF(CV51="y",CP51+(CR51/100000),CP51)</f>
        <v>2E-05</v>
      </c>
      <c r="CT51">
        <f>RANK(CS51,CS50:CS53)</f>
        <v>2</v>
      </c>
      <c r="CU51">
        <f>IF(AND(CQ51&lt;&gt;CQ52,CQ51&lt;&gt;CQ53),CQ51,IF(OR(AND(CQ51=CQ52,CQ51&lt;&gt;CQ53),AND(CQ51&lt;&gt;CQ52,CQ51=CQ53)),CT51,CR51))</f>
        <v>2</v>
      </c>
      <c r="CV51" t="str">
        <f>IF(AND(CQ51&lt;&gt;CQ52,CQ51&lt;&gt;CQ53),"n","y")</f>
        <v>y</v>
      </c>
      <c r="CY51" t="s">
        <v>18</v>
      </c>
      <c r="CZ51">
        <f>IF(AND($G49&lt;$I49,$I49&lt;&gt;""),3,IF(AND($G49=$I49,$G49&lt;&gt;"",$I49&lt;&gt;""),1,0))</f>
        <v>0</v>
      </c>
      <c r="DA51">
        <f>$I49</f>
        <v>0</v>
      </c>
      <c r="DB51">
        <f>$G49</f>
        <v>0</v>
      </c>
      <c r="DC51">
        <f>DA51-DB51</f>
        <v>0</v>
      </c>
      <c r="DD51">
        <f>CZ51+(DC51/100)+(DA51/10000)</f>
        <v>0</v>
      </c>
      <c r="DE51">
        <f>RANK(DD51,DD50:DD53)</f>
        <v>1</v>
      </c>
      <c r="DF51">
        <f>IF(DF50=1,2,1)</f>
        <v>2</v>
      </c>
      <c r="DG51">
        <f>IF(DE51&lt;&gt;DE50,DE51,DF51)</f>
        <v>2</v>
      </c>
      <c r="DH51" t="str">
        <f>IF(DE51&lt;&gt;DE50,"n","y")</f>
        <v>y</v>
      </c>
      <c r="DK51" t="s">
        <v>18</v>
      </c>
      <c r="DW51" t="s">
        <v>18</v>
      </c>
      <c r="EI51" t="s">
        <v>18</v>
      </c>
      <c r="EJ51">
        <f>IF(AND($G54&gt;$I54,$G54&lt;&gt;""),3,IF(AND($G54=$I54,$G54&lt;&gt;"",$I54&lt;&gt;""),1,0))</f>
        <v>0</v>
      </c>
      <c r="EK51">
        <f>$G54</f>
        <v>0</v>
      </c>
      <c r="EL51">
        <f>$I54</f>
        <v>0</v>
      </c>
      <c r="EM51">
        <f>EK51-EL51</f>
        <v>0</v>
      </c>
      <c r="EN51">
        <f>EJ51+(EM51/100)+(EK51/10000)</f>
        <v>0</v>
      </c>
      <c r="EO51">
        <f>RANK(EN51,EN50:EN53)</f>
        <v>1</v>
      </c>
      <c r="EP51">
        <f ca="1">ROUND(RAND()*(2-1)+1,0)</f>
        <v>1</v>
      </c>
      <c r="EQ51">
        <f>IF(EO51&lt;&gt;EO52,EO51,EP51)</f>
        <v>1</v>
      </c>
      <c r="ER51" t="str">
        <f>IF(EO51&lt;&gt;EO52,"n","y")</f>
        <v>y</v>
      </c>
      <c r="EU51" t="s">
        <v>18</v>
      </c>
      <c r="EV51">
        <f>IF(AND($G52&lt;$I52,$I52&lt;&gt;""),3,IF(AND($G52=$I52,$G52&lt;&gt;"",$I52&lt;&gt;""),1,0))</f>
        <v>0</v>
      </c>
      <c r="EW51">
        <f>$I52</f>
        <v>0</v>
      </c>
      <c r="EX51">
        <f>$G52</f>
        <v>0</v>
      </c>
      <c r="EY51">
        <f>EW51-EX51</f>
        <v>0</v>
      </c>
      <c r="EZ51">
        <f>EV51+(EY51/100)+(EW51/10000)</f>
        <v>0</v>
      </c>
      <c r="FA51">
        <f>RANK(EZ51,EZ50:EZ53)</f>
        <v>1</v>
      </c>
      <c r="FB51">
        <f ca="1">ROUND(RAND()*(2-1)+1,0)</f>
        <v>1</v>
      </c>
      <c r="FC51">
        <f>IF(FA51&lt;&gt;FA53,FA51,FB51)</f>
        <v>1</v>
      </c>
      <c r="FD51" t="str">
        <f>IF(FA51&lt;&gt;FA53,"n","y")</f>
        <v>y</v>
      </c>
      <c r="FG51" t="s">
        <v>18</v>
      </c>
    </row>
    <row r="52" spans="1:172" ht="14.25">
      <c r="A52" s="1"/>
      <c r="B52" s="54">
        <v>38883</v>
      </c>
      <c r="C52" s="27">
        <v>0.875</v>
      </c>
      <c r="D52" s="55" t="s">
        <v>4</v>
      </c>
      <c r="E52" s="56"/>
      <c r="F52" s="30" t="s">
        <v>19</v>
      </c>
      <c r="G52" s="47"/>
      <c r="H52" s="38" t="s">
        <v>92</v>
      </c>
      <c r="I52" s="47"/>
      <c r="J52" s="57" t="s">
        <v>18</v>
      </c>
      <c r="K52" s="56"/>
      <c r="L52" s="53"/>
      <c r="M52" s="33">
        <v>3</v>
      </c>
      <c r="N52" s="31" t="str">
        <f>VLOOKUP(M52,$AD49:$AM53,2,FALSE)</f>
        <v>Trinidad and Tobago</v>
      </c>
      <c r="O52" s="39">
        <f>VLOOKUP(M52,$AD49:$AM53,3,FALSE)</f>
        <v>0</v>
      </c>
      <c r="P52" s="39">
        <f>VLOOKUP(M52,$AD49:$AM53,4,FALSE)</f>
        <v>0</v>
      </c>
      <c r="Q52" s="39">
        <f>VLOOKUP(M52,$AD49:$AM53,6,FALSE)</f>
        <v>0</v>
      </c>
      <c r="R52" s="39">
        <f>VLOOKUP(M52,$AD49:$AM53,5,FALSE)</f>
        <v>0</v>
      </c>
      <c r="S52" s="39">
        <f>VLOOKUP(M52,$AD49:$AM53,7,FALSE)</f>
        <v>0</v>
      </c>
      <c r="T52" s="39">
        <f>VLOOKUP(M52,$AD49:$AM53,8,FALSE)</f>
        <v>0</v>
      </c>
      <c r="U52" s="40">
        <f>VLOOKUP(M52,$AD49:$AM53,10,FALSE)</f>
        <v>0</v>
      </c>
      <c r="V52" s="1"/>
      <c r="W52" s="14"/>
      <c r="X52">
        <f t="shared" si="4"/>
      </c>
      <c r="Y52">
        <f t="shared" si="5"/>
      </c>
      <c r="Z52">
        <f t="shared" si="6"/>
      </c>
      <c r="AA52">
        <f t="shared" si="7"/>
      </c>
      <c r="AD52">
        <f>IF(AND(G49="",I49="",G50="",I50="",G51="",I51="",G52="",I52="",G53="",I53="",G54="",I54=""),3,AS52)</f>
        <v>3</v>
      </c>
      <c r="AE52" t="s">
        <v>24</v>
      </c>
      <c r="AF52">
        <f>IF(AND(G50&lt;&gt;"",I50&lt;&gt;""),1,COUNTA(G50,I50))+IF(AND(G51&lt;&gt;"",I51&lt;&gt;""),1,COUNTA(G51,I51))+IF(AND(G54&lt;&gt;"",I54&lt;&gt;""),1,COUNTA(G54,I54))</f>
        <v>0</v>
      </c>
      <c r="AG52">
        <f>COUNTIF(X49:X54,AE52)</f>
        <v>0</v>
      </c>
      <c r="AH52">
        <f>COUNTIF(Y49:Y54,AE52)</f>
        <v>0</v>
      </c>
      <c r="AI52">
        <f>COUNTIF(Z49:AA54,AE52)</f>
        <v>0</v>
      </c>
      <c r="AJ52">
        <f>G50+I51+I54</f>
        <v>0</v>
      </c>
      <c r="AK52">
        <f>I50+G51+G54</f>
        <v>0</v>
      </c>
      <c r="AL52">
        <f>AJ52-AK52</f>
        <v>0</v>
      </c>
      <c r="AM52">
        <f>AG52*3+AI52</f>
        <v>0</v>
      </c>
      <c r="AN52">
        <f>AM52+(AL52/100)+(AJ52/10000)</f>
        <v>0</v>
      </c>
      <c r="AO52">
        <f>RANK(AN52,AN50:AN53)</f>
        <v>1</v>
      </c>
      <c r="AP52">
        <f ca="1">IF(AP50*AP51=2,CHOOSE(ROUND(RAND()*(2-1)+1,0),3,4),IF(AP50*AP51=3,CHOOSE(ROUND(RAND()*(2-1)+1,0),2,4),IF(AP50*AP51=4,CHOOSE(ROUND(RAND()*(2-1)+1,0),2,3),IF(AP50*AP51=6,CHOOSE(ROUND(RAND()*(2-1)+1,0),1,4),IF(AP50*AP51=8,CHOOSE(ROUND(RAND()*(2-1)+1,0),1,3),IF(AP50*AP51=12,CHOOSE(ROUND((2-1)+1,0),1,2)))))))</f>
        <v>4</v>
      </c>
      <c r="AQ52" s="20">
        <f>Final(AO52,AO50,AO51,AO53,BE50,BS50,CG50,CU50,DG50,DS50,EE50,EQ50,FC50,FO50)</f>
        <v>4</v>
      </c>
      <c r="AR52" t="str">
        <f>Final_by(AO52,AO50,AO51,AO53,BF50,BT50,CH50,CV50,DH50,DT50,EF50,ER50,FD50,FP50)</f>
        <v>y</v>
      </c>
      <c r="AS52" s="86">
        <v>4</v>
      </c>
      <c r="AU52" t="s">
        <v>24</v>
      </c>
      <c r="AV52">
        <f>IF(AND($G51&lt;$I51,$I51&lt;&gt;""),3,IF(AND($G51=$I51,$G51&lt;&gt;"",$I51&lt;&gt;""),1,0))+IF(AND($G54&lt;$I54,$G54&lt;&gt;""),3,IF(AND($G54=$I54,$G54&lt;&gt;"",$I54&lt;&gt;""),1,0))</f>
        <v>0</v>
      </c>
      <c r="AW52">
        <f>$I51+$I54</f>
        <v>0</v>
      </c>
      <c r="AX52">
        <f>$G51+$G54</f>
        <v>0</v>
      </c>
      <c r="AY52">
        <f>AW52-AX52</f>
        <v>0</v>
      </c>
      <c r="AZ52">
        <f>AV52+(AY52/100)+(AW52/10000)</f>
        <v>0</v>
      </c>
      <c r="BA52">
        <f>RANK(AZ52,AZ50:AZ53)</f>
        <v>1</v>
      </c>
      <c r="BB52">
        <f>IF(AND(BB50&lt;&gt;1,BB51&lt;&gt;1),1,IF(AND(BB50&lt;&gt;2,BB51&lt;&gt;2),2,3))</f>
        <v>1</v>
      </c>
      <c r="BC52">
        <f>IF(BF52="y",AZ52+(BB52/100000),AZ52)</f>
        <v>1E-05</v>
      </c>
      <c r="BD52">
        <f>RANK(BC52,BC50:BC52)</f>
        <v>3</v>
      </c>
      <c r="BE52">
        <f>IF(AND(BA52&lt;&gt;BA50,BA52&lt;&gt;BA51),BA52,IF(OR(AND(BA52=BA50,BA52&lt;&gt;BA51),AND(BA52&lt;&gt;BA50,BA52=BA51)),BD52,BB52))</f>
        <v>1</v>
      </c>
      <c r="BF52" t="str">
        <f>IF(AND(BA52&lt;&gt;BA50,BA52&lt;&gt;BA51),"n","y")</f>
        <v>y</v>
      </c>
      <c r="BI52" t="s">
        <v>24</v>
      </c>
      <c r="BW52" t="s">
        <v>24</v>
      </c>
      <c r="BX52">
        <f>IF(AND($G51&lt;$I51,$I51&lt;&gt;""),3,IF(AND($G51=$I51,$G51&lt;&gt;"",$I51&lt;&gt;""),1,0))+IF(AND($G50&gt;$I50,$G50&lt;&gt;""),3,IF(AND($I50=$G50,$G50&lt;&gt;"",$I50&lt;&gt;""),1,0))</f>
        <v>0</v>
      </c>
      <c r="BY52">
        <f>$G50+$I51</f>
        <v>0</v>
      </c>
      <c r="BZ52">
        <f>$G51+$I50</f>
        <v>0</v>
      </c>
      <c r="CA52">
        <f>BY52-BZ52</f>
        <v>0</v>
      </c>
      <c r="CB52">
        <f>BX52+(CA52/100)+(BY52/10000)</f>
        <v>0</v>
      </c>
      <c r="CC52">
        <f>RANK(CB52,CB50:CB53)</f>
        <v>1</v>
      </c>
      <c r="CD52">
        <f ca="1">IF(CD50=1,CHOOSE(ROUND(RAND()*(2-1)+1,0),2,3),IF(CD50=2,CHOOSE(ROUND(RAND()*(2-1)+1,0),1,3),IF(CD50=3,CHOOSE(ROUND(RAND()*(2-1)+1,0),1,2))))</f>
        <v>1</v>
      </c>
      <c r="CE52">
        <f>IF(CH52="y",CB52+(CD52/100000),CB52)</f>
        <v>1E-05</v>
      </c>
      <c r="CF52">
        <f>RANK(CE52,CE50:CE53)</f>
        <v>3</v>
      </c>
      <c r="CG52">
        <f>IF(AND(CC52&lt;&gt;CC50,CC52&lt;&gt;CC53),CC52,IF(OR(AND(CC52=CC50,CC52&lt;&gt;CC53),AND(CC52&lt;&gt;CC50,CC52=CC53)),CF52,CD52))</f>
        <v>1</v>
      </c>
      <c r="CH52" t="str">
        <f>IF(AND(CC52&lt;&gt;CC50,CC52&lt;&gt;CC53),"n","y")</f>
        <v>y</v>
      </c>
      <c r="CK52" t="s">
        <v>24</v>
      </c>
      <c r="CL52">
        <f>IF(AND($G54&lt;$I54,$I54&lt;&gt;""),3,IF(AND($G54=$I54,$G54&lt;&gt;"",$I54&lt;&gt;""),1,0))+IF(AND($G50&gt;$I50,$G50&lt;&gt;""),3,IF(AND($I50=$G50,$G50&lt;&gt;"",$I50&lt;&gt;""),1,0))</f>
        <v>0</v>
      </c>
      <c r="CM52">
        <f>$G50+$I54</f>
        <v>0</v>
      </c>
      <c r="CN52">
        <f>$I50+$G54</f>
        <v>0</v>
      </c>
      <c r="CO52">
        <f>CM52-CN52</f>
        <v>0</v>
      </c>
      <c r="CP52">
        <f>CL52+(CO52/100)+(CM52/10000)</f>
        <v>0</v>
      </c>
      <c r="CQ52">
        <f>RANK(CP52,CP50:CP53)</f>
        <v>1</v>
      </c>
      <c r="CR52">
        <f ca="1">IF(CR51=1,CHOOSE(ROUND(RAND()*(2-1)+1,0),2,3),IF(CR51=2,CHOOSE(ROUND(RAND()*(2-1)+1,0),1,3),IF(CR51=3,CHOOSE(ROUND(RAND()*(2-1)+1,0),1,2))))</f>
        <v>3</v>
      </c>
      <c r="CS52">
        <f>IF(CV52="y",CP52+(CR52/100000),CP52)</f>
        <v>3E-05</v>
      </c>
      <c r="CT52">
        <f>RANK(CS52,CS50:CS53)</f>
        <v>1</v>
      </c>
      <c r="CU52">
        <f>IF(AND(CQ52&lt;&gt;CQ51,CQ52&lt;&gt;CQ53),CQ52,IF(OR(AND(CQ52=CQ51,CQ52&lt;&gt;CQ53),AND(CQ52&lt;&gt;CQ51,CQ52=CQ53)),CT52,CR52))</f>
        <v>3</v>
      </c>
      <c r="CV52" t="str">
        <f>IF(AND(CQ52&lt;&gt;CQ51,CQ52&lt;&gt;CQ53),"n","y")</f>
        <v>y</v>
      </c>
      <c r="CY52" t="s">
        <v>24</v>
      </c>
      <c r="DK52" t="s">
        <v>24</v>
      </c>
      <c r="DL52">
        <f>IF(AND($G51&lt;$I51,$I51&lt;&gt;""),3,IF(AND($G51=$I51,$G51&lt;&gt;"",$I51&lt;&gt;""),1,0))</f>
        <v>0</v>
      </c>
      <c r="DM52">
        <f>$I51</f>
        <v>0</v>
      </c>
      <c r="DN52">
        <f>$G51</f>
        <v>0</v>
      </c>
      <c r="DO52">
        <f>DM52-DN52</f>
        <v>0</v>
      </c>
      <c r="DP52">
        <f>DL52+(DO52/100)+(DM52/10000)</f>
        <v>0</v>
      </c>
      <c r="DQ52">
        <f>RANK(DP52,DP50:DP53)</f>
        <v>1</v>
      </c>
      <c r="DR52">
        <f>IF(DR50=1,2,1)</f>
        <v>2</v>
      </c>
      <c r="DS52">
        <f>IF(DQ52&lt;&gt;DQ50,DQ52,DR52)</f>
        <v>2</v>
      </c>
      <c r="DT52" t="str">
        <f>IF(DQ52&lt;&gt;DQ50,"n","y")</f>
        <v>y</v>
      </c>
      <c r="DW52" t="s">
        <v>24</v>
      </c>
      <c r="EI52" t="s">
        <v>24</v>
      </c>
      <c r="EJ52">
        <f>IF(AND($G54&lt;$I54,$I54&lt;&gt;""),3,IF(AND($G54=$I54,$G54&lt;&gt;"",$I54&lt;&gt;""),1,0))</f>
        <v>0</v>
      </c>
      <c r="EK52">
        <f>$I54</f>
        <v>0</v>
      </c>
      <c r="EL52">
        <f>$G54</f>
        <v>0</v>
      </c>
      <c r="EM52">
        <f>EK52-EL52</f>
        <v>0</v>
      </c>
      <c r="EN52">
        <f>EJ52+(EM52/100)+(EK52/10000)</f>
        <v>0</v>
      </c>
      <c r="EO52">
        <f>RANK(EN52,EN50:EN53)</f>
        <v>1</v>
      </c>
      <c r="EP52">
        <f>IF(EP51=1,2,1)</f>
        <v>2</v>
      </c>
      <c r="EQ52">
        <f>IF(EO52&lt;&gt;EO51,EO52,EP52)</f>
        <v>2</v>
      </c>
      <c r="ER52" t="str">
        <f>IF(EO52&lt;&gt;EO51,"n","y")</f>
        <v>y</v>
      </c>
      <c r="EU52" t="s">
        <v>24</v>
      </c>
      <c r="FG52" t="s">
        <v>24</v>
      </c>
      <c r="FH52">
        <f>IF(AND($G50&gt;$I50,$G50&lt;&gt;""),3,IF(AND($G50=$I50,$G50&lt;&gt;"",$I50&lt;&gt;""),1,0))</f>
        <v>0</v>
      </c>
      <c r="FI52">
        <f>$G50</f>
        <v>0</v>
      </c>
      <c r="FJ52">
        <f>$I50</f>
        <v>0</v>
      </c>
      <c r="FK52">
        <f>FI52-FJ52</f>
        <v>0</v>
      </c>
      <c r="FL52">
        <f>FH52+(FK52/100)+(FI52/10000)</f>
        <v>0</v>
      </c>
      <c r="FM52">
        <f>RANK(FL52,FL50:FL53)</f>
        <v>1</v>
      </c>
      <c r="FN52">
        <f ca="1">ROUND(RAND()*(2-1)+1,0)</f>
        <v>1</v>
      </c>
      <c r="FO52">
        <f>IF(FM52&lt;&gt;FM53,FM52,FN52)</f>
        <v>1</v>
      </c>
      <c r="FP52" t="str">
        <f>IF(FM52&lt;&gt;FM53,"n","y")</f>
        <v>y</v>
      </c>
    </row>
    <row r="53" spans="1:172" ht="14.25">
      <c r="A53" s="1"/>
      <c r="B53" s="48">
        <v>38888</v>
      </c>
      <c r="C53" s="24">
        <v>0.875</v>
      </c>
      <c r="D53" s="50" t="s">
        <v>22</v>
      </c>
      <c r="E53" s="51"/>
      <c r="F53" s="31" t="s">
        <v>19</v>
      </c>
      <c r="G53" s="47"/>
      <c r="H53" s="33" t="s">
        <v>92</v>
      </c>
      <c r="I53" s="47"/>
      <c r="J53" s="52" t="s">
        <v>17</v>
      </c>
      <c r="K53" s="51"/>
      <c r="L53" s="53"/>
      <c r="M53" s="38">
        <v>4</v>
      </c>
      <c r="N53" s="30" t="str">
        <f>VLOOKUP(M53,$AD49:$AM53,2,FALSE)</f>
        <v>Sweden</v>
      </c>
      <c r="O53" s="41">
        <f>VLOOKUP(M53,$AD49:$AM53,3,FALSE)</f>
        <v>0</v>
      </c>
      <c r="P53" s="41">
        <f>VLOOKUP(M53,$AD49:$AM53,4,FALSE)</f>
        <v>0</v>
      </c>
      <c r="Q53" s="41">
        <f>VLOOKUP(M53,$AD49:$AM53,6,FALSE)</f>
        <v>0</v>
      </c>
      <c r="R53" s="41">
        <f>VLOOKUP(M53,$AD49:$AM53,5,FALSE)</f>
        <v>0</v>
      </c>
      <c r="S53" s="41">
        <f>VLOOKUP(M53,$AD49:$AM53,7,FALSE)</f>
        <v>0</v>
      </c>
      <c r="T53" s="41">
        <f>VLOOKUP(M53,$AD49:$AM53,8,FALSE)</f>
        <v>0</v>
      </c>
      <c r="U53" s="42">
        <f>VLOOKUP(M53,$AD49:$AM53,10,FALSE)</f>
        <v>0</v>
      </c>
      <c r="V53" s="1"/>
      <c r="W53" s="14"/>
      <c r="X53">
        <f t="shared" si="4"/>
      </c>
      <c r="Y53">
        <f t="shared" si="5"/>
      </c>
      <c r="Z53">
        <f t="shared" si="6"/>
      </c>
      <c r="AA53">
        <f t="shared" si="7"/>
      </c>
      <c r="AD53">
        <f>IF(AND(G49="",I49="",G50="",I50="",G51="",I51="",G52="",I52="",G53="",I53="",G54="",I54=""),4,AS53)</f>
        <v>4</v>
      </c>
      <c r="AE53" t="s">
        <v>19</v>
      </c>
      <c r="AF53">
        <f>IF(AND(G50&lt;&gt;"",I50&lt;&gt;""),1,COUNTA(G50,I50))+IF(AND(G52&lt;&gt;"",I52&lt;&gt;""),1,COUNTA(G52,I52))+IF(AND(G53&lt;&gt;"",I53&lt;&gt;""),1,COUNTA(G53,I53))</f>
        <v>0</v>
      </c>
      <c r="AG53">
        <f>COUNTIF(X49:X54,AE53)</f>
        <v>0</v>
      </c>
      <c r="AH53">
        <f>COUNTIF(Y49:Y54,AE53)</f>
        <v>0</v>
      </c>
      <c r="AI53">
        <f>COUNTIF(Z49:AA54,AE53)</f>
        <v>0</v>
      </c>
      <c r="AJ53">
        <f>I50+G52+G53</f>
        <v>0</v>
      </c>
      <c r="AK53">
        <f>G50+I52+I53</f>
        <v>0</v>
      </c>
      <c r="AL53">
        <f>AJ53-AK53</f>
        <v>0</v>
      </c>
      <c r="AM53">
        <f>AG53*3+AI53</f>
        <v>0</v>
      </c>
      <c r="AN53">
        <f>AM53+(AL53/100)+(AJ53/10000)</f>
        <v>0</v>
      </c>
      <c r="AO53">
        <f>RANK(AN53,AN50:AN53)</f>
        <v>1</v>
      </c>
      <c r="AP53">
        <f>IF(AND(AP50&lt;&gt;1,AP51&lt;&gt;1,AP52&lt;&gt;1),1,IF(AND(AP50&lt;&gt;2,AP51&lt;&gt;2,AP52&lt;&gt;2),2,IF(AND(AP50&lt;&gt;3,AP51&lt;&gt;3,AP52&lt;&gt;3),3,IF(AND(AP50&lt;&gt;4,AP51&lt;&gt;4,AP52&lt;&gt;4),4))))</f>
        <v>1</v>
      </c>
      <c r="AQ53" s="20">
        <f>Final(AO53,AO50,AO51,AO52,BE50,BS50,CG50,CU50,DG50,DS50,EE50,EQ50,FC50,FO50)</f>
        <v>1</v>
      </c>
      <c r="AR53" t="str">
        <f>Final_by(AO53,AO50,AO51,AO52,BF50,BT50,CH50,CV50,DH50,DT50,EF50,ER50,FD50,FP50)</f>
        <v>y</v>
      </c>
      <c r="AS53" s="86">
        <v>1</v>
      </c>
      <c r="AU53" t="s">
        <v>19</v>
      </c>
      <c r="BI53" t="s">
        <v>19</v>
      </c>
      <c r="BJ53">
        <f>IF(AND($G52&gt;$I52,$G52&lt;&gt;""),3,IF(AND($G52=$I52,$G52&lt;&gt;"",$I52&lt;&gt;""),1,0))+IF(AND($G53&gt;$I53,$G53&lt;&gt;""),3,IF(AND($G53=$I53,$G53&lt;&gt;"",$I53&lt;&gt;""),1,0))</f>
        <v>0</v>
      </c>
      <c r="BK53">
        <f>$G52+$G53</f>
        <v>0</v>
      </c>
      <c r="BL53">
        <f>$I52+$I53</f>
        <v>0</v>
      </c>
      <c r="BM53">
        <f>BK53-BL53</f>
        <v>0</v>
      </c>
      <c r="BN53">
        <f>BJ53+(BM53/100)+(BK53/10000)</f>
        <v>0</v>
      </c>
      <c r="BO53">
        <f>RANK(BN53,BN50:BN53)</f>
        <v>1</v>
      </c>
      <c r="BP53">
        <f>IF(AND(BP50&lt;&gt;1,BP51&lt;&gt;1),1,IF(AND(BP50&lt;&gt;2,BP51&lt;&gt;2),2,3))</f>
        <v>1</v>
      </c>
      <c r="BQ53">
        <f>IF(BT53="y",BN53+(BP53/100000),BN53)</f>
        <v>1E-05</v>
      </c>
      <c r="BR53">
        <f>RANK(BQ53,BQ50:BQ53)</f>
        <v>3</v>
      </c>
      <c r="BS53">
        <f>IF(AND(BO53&lt;&gt;BO50,BO53&lt;&gt;BO51),BO53,IF(OR(AND(BO53=BO50,BO53&lt;&gt;BO51),AND(BO53&lt;&gt;BO50,BO53=BO51)),BR53,BP53))</f>
        <v>1</v>
      </c>
      <c r="BT53" t="str">
        <f>IF(AND(BO53&lt;&gt;BO50,BO53&lt;&gt;BO51),"n","y")</f>
        <v>y</v>
      </c>
      <c r="BW53" t="s">
        <v>19</v>
      </c>
      <c r="BX53">
        <f>IF(AND($G50&lt;$I50,$I50&lt;&gt;""),3,IF(AND($G50=$I50,$G50&lt;&gt;"",$I50&lt;&gt;""),1,0))+IF(AND($G53&gt;$I53,$G53&lt;&gt;""),3,IF(AND($G53=$I53,$G53&lt;&gt;"",$I53&lt;&gt;""),1,0))</f>
        <v>0</v>
      </c>
      <c r="BY53">
        <f>$I50+$G53</f>
        <v>0</v>
      </c>
      <c r="BZ53">
        <f>$G50+$I53</f>
        <v>0</v>
      </c>
      <c r="CA53">
        <f>BY53-BZ53</f>
        <v>0</v>
      </c>
      <c r="CB53">
        <f>BX53+(CA53/100)+(BY53/10000)</f>
        <v>0</v>
      </c>
      <c r="CC53">
        <f>RANK(CB53,CB50:CB53)</f>
        <v>1</v>
      </c>
      <c r="CD53">
        <f>IF(AND(CD50&lt;&gt;1,CD52&lt;&gt;1),1,IF(AND(CD50&lt;&gt;2,CD52&lt;&gt;2),2,3))</f>
        <v>3</v>
      </c>
      <c r="CE53">
        <f>IF(CH53="y",CB53+(CD53/100000),CB53)</f>
        <v>3E-05</v>
      </c>
      <c r="CF53">
        <f>RANK(CE53,CE50:CE53)</f>
        <v>1</v>
      </c>
      <c r="CG53">
        <f>IF(AND(CC53&lt;&gt;CC50,CC53&lt;&gt;CC52),CC53,IF(OR(AND(CC53=CC50,CC53&lt;&gt;CC52),AND(CC53&lt;&gt;CC50,CC53=CC52)),CF53,CD53))</f>
        <v>3</v>
      </c>
      <c r="CH53" t="str">
        <f>IF(AND(CC53&lt;&gt;CC50,CC53&lt;&gt;CC52),"n","y")</f>
        <v>y</v>
      </c>
      <c r="CK53" t="s">
        <v>19</v>
      </c>
      <c r="CL53">
        <f>IF(AND($G50&lt;$I50,$I50&lt;&gt;""),3,IF(AND($G50=$I50,$G50&lt;&gt;"",$I50&lt;&gt;""),1,0))+IF(AND($G52&gt;$I52,$G52&lt;&gt;""),3,IF(AND($G52=$I52,$G52&lt;&gt;"",$I52&lt;&gt;""),1,0))</f>
        <v>0</v>
      </c>
      <c r="CM53">
        <f>$I50+$G52</f>
        <v>0</v>
      </c>
      <c r="CN53">
        <f>$G50+$I52</f>
        <v>0</v>
      </c>
      <c r="CO53">
        <f>CM53-CN53</f>
        <v>0</v>
      </c>
      <c r="CP53">
        <f>CL53+(CO53/100)+(CM53/10000)</f>
        <v>0</v>
      </c>
      <c r="CQ53">
        <f>RANK(CP53,CP50:CP53)</f>
        <v>1</v>
      </c>
      <c r="CR53">
        <f>IF(AND(CR51&lt;&gt;1,CR52&lt;&gt;1),1,IF(AND(CR51&lt;&gt;2,CR52&lt;&gt;2),2,3))</f>
        <v>1</v>
      </c>
      <c r="CS53">
        <f>IF(CV53="y",CP53+(CR53/100000),CP53)</f>
        <v>1E-05</v>
      </c>
      <c r="CT53">
        <f>RANK(CS53,CS50:CS53)</f>
        <v>3</v>
      </c>
      <c r="CU53">
        <f>IF(AND(CQ53&lt;&gt;CQ51,CQ53&lt;&gt;CQ52),CQ53,IF(OR(AND(CQ53=CQ51,CQ53&lt;&gt;CQ52),AND(CQ53&lt;&gt;CQ51,CQ53=CQ52)),CT53,CR53))</f>
        <v>1</v>
      </c>
      <c r="CV53" t="str">
        <f>IF(AND(CQ53&lt;&gt;CQ51,CQ53&lt;&gt;CQ52),"n","y")</f>
        <v>y</v>
      </c>
      <c r="CY53" t="s">
        <v>19</v>
      </c>
      <c r="DK53" t="s">
        <v>19</v>
      </c>
      <c r="DW53" t="s">
        <v>19</v>
      </c>
      <c r="DX53">
        <f>IF(AND($G53&gt;$I53,$G53&lt;&gt;""),3,IF(AND($G53=$I53,$G53&lt;&gt;"",$I53&lt;&gt;""),1,0))</f>
        <v>0</v>
      </c>
      <c r="DY53">
        <f>$G53</f>
        <v>0</v>
      </c>
      <c r="DZ53">
        <f>$I53</f>
        <v>0</v>
      </c>
      <c r="EA53">
        <f>DY53-DZ53</f>
        <v>0</v>
      </c>
      <c r="EB53">
        <f>DX53+(EA53/100)+(DY53/10000)</f>
        <v>0</v>
      </c>
      <c r="EC53">
        <f>RANK(EB53,EB50:EB53)</f>
        <v>1</v>
      </c>
      <c r="ED53">
        <f>IF(ED50=1,2,1)</f>
        <v>2</v>
      </c>
      <c r="EE53">
        <f>IF(EC53&lt;&gt;EC50,EC53,ED53)</f>
        <v>2</v>
      </c>
      <c r="EF53" t="str">
        <f>IF(EC53&lt;&gt;EC50,"n","y")</f>
        <v>y</v>
      </c>
      <c r="EI53" t="s">
        <v>19</v>
      </c>
      <c r="EU53" t="s">
        <v>19</v>
      </c>
      <c r="EV53">
        <f>IF(AND($G52&gt;$I52,$G52&lt;&gt;""),3,IF(AND($G52=$I52,$G52&lt;&gt;"",$I52&lt;&gt;""),1,0))</f>
        <v>0</v>
      </c>
      <c r="EW53">
        <f>$G52</f>
        <v>0</v>
      </c>
      <c r="EX53">
        <f>$I52</f>
        <v>0</v>
      </c>
      <c r="EY53">
        <f>EW53-EX53</f>
        <v>0</v>
      </c>
      <c r="EZ53">
        <f>EV53+(EY53/100)+(EW53/10000)</f>
        <v>0</v>
      </c>
      <c r="FA53">
        <f>RANK(EZ53,EZ50:EZ53)</f>
        <v>1</v>
      </c>
      <c r="FB53">
        <f>IF(FB51=1,2,1)</f>
        <v>2</v>
      </c>
      <c r="FC53">
        <f>IF(FA53&lt;&gt;FA51,FA53,FB53)</f>
        <v>2</v>
      </c>
      <c r="FD53" t="str">
        <f>IF(FA53&lt;&gt;FA51,"n","y")</f>
        <v>y</v>
      </c>
      <c r="FG53" t="s">
        <v>19</v>
      </c>
      <c r="FH53">
        <f>IF(AND($G50&lt;$I50,$I50&lt;&gt;""),3,IF(AND($G50=$I50,$G50&lt;&gt;"",$I50&lt;&gt;""),1,0))</f>
        <v>0</v>
      </c>
      <c r="FI53">
        <f>$I50</f>
        <v>0</v>
      </c>
      <c r="FJ53">
        <f>$G50</f>
        <v>0</v>
      </c>
      <c r="FK53">
        <f>FI53-FJ53</f>
        <v>0</v>
      </c>
      <c r="FL53">
        <f>FH53+(FK53/100)+(FI53/10000)</f>
        <v>0</v>
      </c>
      <c r="FM53">
        <f>RANK(FL53,FL50:FL53)</f>
        <v>1</v>
      </c>
      <c r="FN53">
        <f>IF(FN52=1,2,1)</f>
        <v>2</v>
      </c>
      <c r="FO53">
        <f>IF(FM53&lt;&gt;FM52,FM53,FN53)</f>
        <v>2</v>
      </c>
      <c r="FP53" t="str">
        <f>IF(FM53&lt;&gt;FM52,"n","y")</f>
        <v>y</v>
      </c>
    </row>
    <row r="54" spans="1:27" ht="14.25">
      <c r="A54" s="1"/>
      <c r="B54" s="54">
        <v>38888</v>
      </c>
      <c r="C54" s="27">
        <v>0.875</v>
      </c>
      <c r="D54" s="55" t="s">
        <v>23</v>
      </c>
      <c r="E54" s="56"/>
      <c r="F54" s="30" t="s">
        <v>18</v>
      </c>
      <c r="G54" s="47"/>
      <c r="H54" s="38" t="s">
        <v>92</v>
      </c>
      <c r="I54" s="47"/>
      <c r="J54" s="57" t="s">
        <v>24</v>
      </c>
      <c r="K54" s="58"/>
      <c r="L54" s="53"/>
      <c r="M54" s="53"/>
      <c r="N54" s="34">
        <f>IF(AND(O50=3,O51=3,O52=3,O53=3),"* qualified for round of 16"&amp;IF(AND(VLOOKUP(M50,AD49:AR53,15,FALSE)="y",VLOOKUP(M50,AD49:AR53,15,FALSE)=VLOOKUP(M51,AD49:AR53,15,FALSE),U51&lt;&gt;U52)," (ranked after drawing of lots)",IF(VLOOKUP(M50,AD49:AR53,15,FALSE)="y"," after drawing of lots","")),"")</f>
      </c>
      <c r="O54" s="34"/>
      <c r="P54" s="34"/>
      <c r="Q54" s="34"/>
      <c r="R54" s="34"/>
      <c r="S54" s="34"/>
      <c r="T54" s="34"/>
      <c r="U54" s="34"/>
      <c r="V54" s="1"/>
      <c r="W54" s="14"/>
      <c r="X54">
        <f t="shared" si="4"/>
      </c>
      <c r="Y54">
        <f t="shared" si="5"/>
      </c>
      <c r="Z54">
        <f t="shared" si="6"/>
      </c>
      <c r="AA54">
        <f t="shared" si="7"/>
      </c>
    </row>
    <row r="55" spans="1:2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89">
        <f>IF(AND(O50=3,O51=3,O52=3,O53=3,VLOOKUP(M50,AD49:AR53,15,FALSE)&lt;&gt;VLOOKUP(M51,AD49:AR53,15,FALSE)),"**qualified for round of 16"&amp;IF(VLOOKUP(M51,AD49:AR53,15,FALSE)="y"," after drawing of lots",""),"")</f>
      </c>
      <c r="O55" s="1"/>
      <c r="P55" s="1"/>
      <c r="Q55" s="1"/>
      <c r="R55" s="1"/>
      <c r="S55" s="1"/>
      <c r="T55" s="1"/>
      <c r="U55" s="1"/>
      <c r="V55" s="1"/>
      <c r="W55" s="14"/>
      <c r="AB55" s="5"/>
    </row>
    <row r="56" spans="1:2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4"/>
    </row>
    <row r="57" spans="1:23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4"/>
    </row>
    <row r="58" spans="1:23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4"/>
    </row>
    <row r="59" spans="1:2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4"/>
    </row>
    <row r="60" spans="1:33" ht="14.25">
      <c r="A60" s="1"/>
      <c r="B60" s="1"/>
      <c r="C60" s="1"/>
      <c r="D60" s="1"/>
      <c r="E60" s="1"/>
      <c r="F60" s="1"/>
      <c r="H60" s="1"/>
      <c r="I60" s="1"/>
      <c r="K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4"/>
      <c r="AB60" s="4"/>
      <c r="AG60" s="5"/>
    </row>
    <row r="61" spans="1:27" ht="25.5" customHeight="1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"/>
      <c r="W61" s="14"/>
      <c r="X61" t="s">
        <v>11</v>
      </c>
      <c r="Y61" t="s">
        <v>13</v>
      </c>
      <c r="Z61" t="s">
        <v>12</v>
      </c>
      <c r="AA61" t="s">
        <v>12</v>
      </c>
    </row>
    <row r="62" spans="1:172" ht="14.25">
      <c r="A62" s="1"/>
      <c r="B62" s="23">
        <v>38878</v>
      </c>
      <c r="C62" s="24">
        <v>0.875</v>
      </c>
      <c r="D62" s="31" t="s">
        <v>3</v>
      </c>
      <c r="E62" s="51"/>
      <c r="F62" s="25" t="s">
        <v>27</v>
      </c>
      <c r="G62" s="46"/>
      <c r="H62" s="33" t="s">
        <v>92</v>
      </c>
      <c r="I62" s="46"/>
      <c r="J62" s="52" t="s">
        <v>28</v>
      </c>
      <c r="K62" s="34"/>
      <c r="L62" s="34"/>
      <c r="M62" s="35"/>
      <c r="N62" s="35"/>
      <c r="O62" s="63" t="s">
        <v>10</v>
      </c>
      <c r="P62" s="63" t="s">
        <v>11</v>
      </c>
      <c r="Q62" s="63" t="s">
        <v>12</v>
      </c>
      <c r="R62" s="63" t="s">
        <v>13</v>
      </c>
      <c r="S62" s="63" t="s">
        <v>14</v>
      </c>
      <c r="T62" s="63" t="s">
        <v>15</v>
      </c>
      <c r="U62" s="64" t="s">
        <v>16</v>
      </c>
      <c r="V62" s="1"/>
      <c r="W62" s="14"/>
      <c r="X62">
        <f aca="true" t="shared" si="8" ref="X62:X67">IF(G62&gt;I62,F62,IF(I62&gt;G62,J62,""))</f>
      </c>
      <c r="Y62">
        <f aca="true" t="shared" si="9" ref="Y62:Y67">IF(G62&gt;I62,J62,IF(I62&gt;G62,F62,""))</f>
      </c>
      <c r="Z62">
        <f aca="true" t="shared" si="10" ref="Z62:Z67">IF(G62="","",IF(I62="","",IF(G62=I62,F62,"")))</f>
      </c>
      <c r="AA62">
        <f aca="true" t="shared" si="11" ref="AA62:AA67">IF(G62="","",IF(I62="","",IF(G62=I62,J62,"")))</f>
      </c>
      <c r="AE62" s="14"/>
      <c r="AF62" s="15" t="s">
        <v>67</v>
      </c>
      <c r="AG62" s="15" t="s">
        <v>68</v>
      </c>
      <c r="AH62" s="15" t="s">
        <v>69</v>
      </c>
      <c r="AI62" s="15" t="s">
        <v>66</v>
      </c>
      <c r="AJ62" s="15" t="s">
        <v>70</v>
      </c>
      <c r="AK62" s="15" t="s">
        <v>65</v>
      </c>
      <c r="AL62" s="15" t="s">
        <v>72</v>
      </c>
      <c r="AM62" s="15" t="s">
        <v>71</v>
      </c>
      <c r="AN62" s="15" t="s">
        <v>96</v>
      </c>
      <c r="AO62" s="15" t="s">
        <v>95</v>
      </c>
      <c r="AP62" s="15" t="s">
        <v>83</v>
      </c>
      <c r="AQ62" s="19" t="s">
        <v>84</v>
      </c>
      <c r="AR62" s="15" t="s">
        <v>85</v>
      </c>
      <c r="AS62" s="87"/>
      <c r="AV62" t="s">
        <v>71</v>
      </c>
      <c r="AW62" t="s">
        <v>70</v>
      </c>
      <c r="AX62" t="s">
        <v>65</v>
      </c>
      <c r="AY62" t="s">
        <v>72</v>
      </c>
      <c r="AZ62" s="15" t="s">
        <v>96</v>
      </c>
      <c r="BA62" s="15" t="s">
        <v>95</v>
      </c>
      <c r="BB62" s="15" t="s">
        <v>83</v>
      </c>
      <c r="BC62" s="15" t="s">
        <v>98</v>
      </c>
      <c r="BD62" s="15" t="s">
        <v>97</v>
      </c>
      <c r="BE62" s="15" t="s">
        <v>84</v>
      </c>
      <c r="BF62" s="15" t="s">
        <v>85</v>
      </c>
      <c r="BJ62" t="s">
        <v>71</v>
      </c>
      <c r="BK62" t="s">
        <v>70</v>
      </c>
      <c r="BL62" t="s">
        <v>65</v>
      </c>
      <c r="BM62" t="s">
        <v>72</v>
      </c>
      <c r="BN62" s="15" t="s">
        <v>96</v>
      </c>
      <c r="BO62" s="15" t="s">
        <v>95</v>
      </c>
      <c r="BP62" s="15" t="s">
        <v>83</v>
      </c>
      <c r="BQ62" s="15" t="s">
        <v>98</v>
      </c>
      <c r="BR62" s="15" t="s">
        <v>97</v>
      </c>
      <c r="BS62" s="15" t="s">
        <v>84</v>
      </c>
      <c r="BT62" s="15" t="s">
        <v>85</v>
      </c>
      <c r="BX62" t="s">
        <v>71</v>
      </c>
      <c r="BY62" t="s">
        <v>70</v>
      </c>
      <c r="BZ62" t="s">
        <v>65</v>
      </c>
      <c r="CA62" t="s">
        <v>72</v>
      </c>
      <c r="CB62" s="15" t="s">
        <v>96</v>
      </c>
      <c r="CC62" s="15" t="s">
        <v>95</v>
      </c>
      <c r="CD62" s="15" t="s">
        <v>83</v>
      </c>
      <c r="CE62" s="15" t="s">
        <v>98</v>
      </c>
      <c r="CF62" s="15" t="s">
        <v>97</v>
      </c>
      <c r="CG62" s="15" t="s">
        <v>84</v>
      </c>
      <c r="CH62" s="15" t="s">
        <v>85</v>
      </c>
      <c r="CL62" t="s">
        <v>71</v>
      </c>
      <c r="CM62" t="s">
        <v>70</v>
      </c>
      <c r="CN62" t="s">
        <v>65</v>
      </c>
      <c r="CO62" t="s">
        <v>72</v>
      </c>
      <c r="CP62" s="15" t="s">
        <v>96</v>
      </c>
      <c r="CQ62" s="15" t="s">
        <v>95</v>
      </c>
      <c r="CR62" s="15" t="s">
        <v>83</v>
      </c>
      <c r="CS62" s="15" t="s">
        <v>98</v>
      </c>
      <c r="CT62" s="15" t="s">
        <v>97</v>
      </c>
      <c r="CU62" s="15" t="s">
        <v>84</v>
      </c>
      <c r="CV62" s="15" t="s">
        <v>85</v>
      </c>
      <c r="CZ62" t="s">
        <v>71</v>
      </c>
      <c r="DA62" t="s">
        <v>70</v>
      </c>
      <c r="DB62" t="s">
        <v>65</v>
      </c>
      <c r="DC62" t="s">
        <v>72</v>
      </c>
      <c r="DD62" s="15" t="s">
        <v>96</v>
      </c>
      <c r="DE62" s="15" t="s">
        <v>95</v>
      </c>
      <c r="DF62" s="15" t="s">
        <v>83</v>
      </c>
      <c r="DG62" s="15" t="s">
        <v>84</v>
      </c>
      <c r="DH62" s="15" t="s">
        <v>85</v>
      </c>
      <c r="DL62" t="s">
        <v>71</v>
      </c>
      <c r="DM62" t="s">
        <v>70</v>
      </c>
      <c r="DN62" t="s">
        <v>65</v>
      </c>
      <c r="DO62" t="s">
        <v>72</v>
      </c>
      <c r="DP62" s="15" t="s">
        <v>96</v>
      </c>
      <c r="DQ62" s="15" t="s">
        <v>95</v>
      </c>
      <c r="DR62" s="15" t="s">
        <v>83</v>
      </c>
      <c r="DS62" s="15" t="s">
        <v>84</v>
      </c>
      <c r="DT62" s="15" t="s">
        <v>85</v>
      </c>
      <c r="DX62" t="s">
        <v>71</v>
      </c>
      <c r="DY62" t="s">
        <v>70</v>
      </c>
      <c r="DZ62" t="s">
        <v>65</v>
      </c>
      <c r="EA62" t="s">
        <v>72</v>
      </c>
      <c r="EB62" s="15" t="s">
        <v>96</v>
      </c>
      <c r="EC62" s="15" t="s">
        <v>95</v>
      </c>
      <c r="ED62" s="15" t="s">
        <v>83</v>
      </c>
      <c r="EE62" s="15" t="s">
        <v>84</v>
      </c>
      <c r="EF62" s="15" t="s">
        <v>85</v>
      </c>
      <c r="EJ62" t="s">
        <v>71</v>
      </c>
      <c r="EK62" t="s">
        <v>70</v>
      </c>
      <c r="EL62" t="s">
        <v>65</v>
      </c>
      <c r="EM62" t="s">
        <v>72</v>
      </c>
      <c r="EN62" s="15" t="s">
        <v>96</v>
      </c>
      <c r="EO62" s="15" t="s">
        <v>95</v>
      </c>
      <c r="EP62" s="15" t="s">
        <v>83</v>
      </c>
      <c r="EQ62" s="15" t="s">
        <v>84</v>
      </c>
      <c r="ER62" s="15" t="s">
        <v>85</v>
      </c>
      <c r="EV62" t="s">
        <v>71</v>
      </c>
      <c r="EW62" t="s">
        <v>70</v>
      </c>
      <c r="EX62" t="s">
        <v>65</v>
      </c>
      <c r="EY62" t="s">
        <v>72</v>
      </c>
      <c r="EZ62" s="15" t="s">
        <v>96</v>
      </c>
      <c r="FA62" s="15" t="s">
        <v>95</v>
      </c>
      <c r="FB62" s="15" t="s">
        <v>83</v>
      </c>
      <c r="FC62" s="15" t="s">
        <v>84</v>
      </c>
      <c r="FD62" s="15" t="s">
        <v>85</v>
      </c>
      <c r="FH62" t="s">
        <v>71</v>
      </c>
      <c r="FI62" t="s">
        <v>70</v>
      </c>
      <c r="FJ62" t="s">
        <v>65</v>
      </c>
      <c r="FK62" t="s">
        <v>72</v>
      </c>
      <c r="FL62" s="15" t="s">
        <v>96</v>
      </c>
      <c r="FM62" s="15" t="s">
        <v>95</v>
      </c>
      <c r="FN62" s="15" t="s">
        <v>83</v>
      </c>
      <c r="FO62" s="15" t="s">
        <v>84</v>
      </c>
      <c r="FP62" s="15" t="s">
        <v>85</v>
      </c>
    </row>
    <row r="63" spans="1:163" ht="14.25">
      <c r="A63" s="1"/>
      <c r="B63" s="26">
        <v>38879</v>
      </c>
      <c r="C63" s="27">
        <v>0.625</v>
      </c>
      <c r="D63" s="30" t="s">
        <v>25</v>
      </c>
      <c r="E63" s="56"/>
      <c r="F63" s="30" t="s">
        <v>29</v>
      </c>
      <c r="G63" s="47"/>
      <c r="H63" s="38" t="s">
        <v>92</v>
      </c>
      <c r="I63" s="47"/>
      <c r="J63" s="57" t="s">
        <v>30</v>
      </c>
      <c r="K63" s="62"/>
      <c r="L63" s="34"/>
      <c r="M63" s="33">
        <v>1</v>
      </c>
      <c r="N63" s="31" t="str">
        <f>VLOOKUP(M63,$AD62:$AM66,2,FALSE)&amp;AC63</f>
        <v>Argentina</v>
      </c>
      <c r="O63" s="39">
        <f>VLOOKUP(M63,$AD62:$AM66,3,FALSE)</f>
        <v>0</v>
      </c>
      <c r="P63" s="39">
        <f>VLOOKUP(M63,$AD62:$AM66,4,FALSE)</f>
        <v>0</v>
      </c>
      <c r="Q63" s="39">
        <f>VLOOKUP(M63,$AD62:$AM66,6,FALSE)</f>
        <v>0</v>
      </c>
      <c r="R63" s="39">
        <f>VLOOKUP(M63,$AD62:$AM66,5,FALSE)</f>
        <v>0</v>
      </c>
      <c r="S63" s="39">
        <f>VLOOKUP(M63,$AD62:$AM66,7,FALSE)</f>
        <v>0</v>
      </c>
      <c r="T63" s="39">
        <f>VLOOKUP(M63,$AD62:$AM66,8,FALSE)</f>
        <v>0</v>
      </c>
      <c r="U63" s="40">
        <f>VLOOKUP(M63,$AD62:$AM66,10,FALSE)</f>
        <v>0</v>
      </c>
      <c r="V63" s="1"/>
      <c r="W63" s="14"/>
      <c r="X63">
        <f t="shared" si="8"/>
      </c>
      <c r="Y63">
        <f t="shared" si="9"/>
      </c>
      <c r="Z63">
        <f t="shared" si="10"/>
      </c>
      <c r="AA63">
        <f t="shared" si="11"/>
      </c>
      <c r="AC63">
        <f>IF(AND(O63=3,O64=3,O65=3,O66=3),"*","")</f>
      </c>
      <c r="AD63">
        <f>IF(AND(G62="",I62="",G63="",I63="",G64="",I64="",G65="",I65="",G66="",I66="",G67="",I67=""),1,AS63)</f>
        <v>1</v>
      </c>
      <c r="AE63" t="s">
        <v>27</v>
      </c>
      <c r="AF63">
        <f>IF(AND(G62&lt;&gt;"",I62&lt;&gt;""),1,COUNTA(G62,I62))+IF(AND(G64&lt;&gt;"",I64&lt;&gt;""),1,COUNTA(G64,I64))+IF(AND(G66&lt;&gt;"",I66&lt;&gt;""),1,COUNTA(G66,I66))</f>
        <v>0</v>
      </c>
      <c r="AG63">
        <f>COUNTIF(X62:X67,AE63)</f>
        <v>0</v>
      </c>
      <c r="AH63">
        <f>COUNTIF(Y62:Y67,AE63)</f>
        <v>0</v>
      </c>
      <c r="AI63">
        <f>COUNTIF(Z62:AA67,AE63)</f>
        <v>0</v>
      </c>
      <c r="AJ63">
        <f>G62+G64+I66</f>
        <v>0</v>
      </c>
      <c r="AK63">
        <f>I62+I64+G66</f>
        <v>0</v>
      </c>
      <c r="AL63">
        <f>AJ63-AK63</f>
        <v>0</v>
      </c>
      <c r="AM63">
        <f>AG63*3+AI63</f>
        <v>0</v>
      </c>
      <c r="AN63">
        <f>AM63+(AL63/100)+(AJ63/10000)</f>
        <v>0</v>
      </c>
      <c r="AO63">
        <f>RANK(AN63,AN63:AN66)</f>
        <v>1</v>
      </c>
      <c r="AP63">
        <f ca="1">ROUND(RAND()*(4-1)+1,0)</f>
        <v>3</v>
      </c>
      <c r="AQ63" s="20">
        <f>Final(AO63,AO64,AO65,AO66,BE63,BS63,CG63,CU63,DG63,DS63,EE63,EQ63,FC63,FO63)</f>
        <v>3</v>
      </c>
      <c r="AR63" t="str">
        <f>Final_by(AO63,AO64,AO65,AO66,BF63,BT63,CH63,CV63,DH63,DT63,EF63,ER63,FD63,FP63)</f>
        <v>y</v>
      </c>
      <c r="AS63" s="86">
        <v>2</v>
      </c>
      <c r="AU63" t="s">
        <v>27</v>
      </c>
      <c r="AV63">
        <f>IF(AND($G62&gt;$I62,$G62&lt;&gt;""),3,IF(AND($G62=$I62,$G62&lt;&gt;"",$I62&lt;&gt;""),1,0))+IF(AND($G64&gt;$I64,$G64&lt;&gt;""),3,IF(AND($G64=$I64,$G64&lt;&gt;"",$I64&lt;&gt;""),1,0))</f>
        <v>0</v>
      </c>
      <c r="AW63">
        <f>$G62+$G64</f>
        <v>0</v>
      </c>
      <c r="AX63">
        <f>$I62+$I64</f>
        <v>0</v>
      </c>
      <c r="AY63">
        <f>AW63-AX63</f>
        <v>0</v>
      </c>
      <c r="AZ63">
        <f>AV63+(AY63/100)+(AW63/10000)</f>
        <v>0</v>
      </c>
      <c r="BA63">
        <f>RANK(AZ63,AZ63:AZ66)</f>
        <v>1</v>
      </c>
      <c r="BB63">
        <f ca="1">ROUND(RAND()*(3-1)+1,0)</f>
        <v>2</v>
      </c>
      <c r="BC63">
        <f>IF(BF63="y",AZ63+(BB63/100000),AZ63)</f>
        <v>2E-05</v>
      </c>
      <c r="BD63">
        <f>RANK(BC63,BC63:BC65)</f>
        <v>2</v>
      </c>
      <c r="BE63">
        <f>IF(AND(BA63&lt;&gt;BA64,BA63&lt;&gt;BA65),BA63,IF(OR(AND(BA63=BA64,BA63&lt;&gt;BA65),AND(BA63&lt;&gt;BA64,BA63=BA65)),BD63,BB63))</f>
        <v>2</v>
      </c>
      <c r="BF63" t="str">
        <f>IF(AND(BA63&lt;&gt;BA64,BA63&lt;&gt;BA65),"n","y")</f>
        <v>y</v>
      </c>
      <c r="BI63" t="s">
        <v>27</v>
      </c>
      <c r="BJ63">
        <f>IF(AND($G62&gt;$I62,$G62&lt;&gt;""),3,IF(AND($G62=$I62,$G62&lt;&gt;"",$I62&lt;&gt;""),1,0))+IF(AND($I66&gt;$G66,$I66&lt;&gt;""),3,IF(AND($I66=$G66,$G66&lt;&gt;"",$I66&lt;&gt;""),1,0))</f>
        <v>0</v>
      </c>
      <c r="BK63">
        <f>$G62+$I66</f>
        <v>0</v>
      </c>
      <c r="BL63">
        <f>$I62+$G66</f>
        <v>0</v>
      </c>
      <c r="BM63">
        <f>BK63-BL63</f>
        <v>0</v>
      </c>
      <c r="BN63">
        <f>BJ63+(BM63/100)+(BK63/10000)</f>
        <v>0</v>
      </c>
      <c r="BO63">
        <f>RANK(BN63,BN63:BN66)</f>
        <v>1</v>
      </c>
      <c r="BP63">
        <f ca="1">ROUND(RAND()*(3-1)+1,0)</f>
        <v>3</v>
      </c>
      <c r="BQ63">
        <f>IF(BT63="y",BN63+(BP63/100000),BN63)</f>
        <v>3E-05</v>
      </c>
      <c r="BR63">
        <f>RANK(BQ63,BQ63:BQ66)</f>
        <v>1</v>
      </c>
      <c r="BS63">
        <f>IF(AND(BO63&lt;&gt;BO64,BO63&lt;&gt;BO66),BO63,IF(OR(AND(BO63=BO64,BO63&lt;&gt;BO66),AND(BO63&lt;&gt;BO64,BO63=BO66)),BR63,BP63))</f>
        <v>3</v>
      </c>
      <c r="BT63" t="str">
        <f>IF(AND(BO63&lt;&gt;BO64,BO63&lt;&gt;BO66),"n","y")</f>
        <v>y</v>
      </c>
      <c r="BW63" t="s">
        <v>27</v>
      </c>
      <c r="BX63">
        <f>IF(AND($G64&gt;$I64,$G64&lt;&gt;""),3,IF(AND($G64=$I64,$G64&lt;&gt;"",$I64&lt;&gt;""),1,0))+IF(AND($I66&gt;$G66,$I66&lt;&gt;""),3,IF(AND($I66=$G66,$G66&lt;&gt;"",$I66&lt;&gt;""),1,0))</f>
        <v>0</v>
      </c>
      <c r="BY63">
        <f>$G64+$I66</f>
        <v>0</v>
      </c>
      <c r="BZ63">
        <f>$I64+$G66</f>
        <v>0</v>
      </c>
      <c r="CA63">
        <f>BY63-BZ63</f>
        <v>0</v>
      </c>
      <c r="CB63">
        <f>BX63+(CA63/100)+(BY63/10000)</f>
        <v>0</v>
      </c>
      <c r="CC63">
        <f>RANK(CB63,CB63:CB66)</f>
        <v>1</v>
      </c>
      <c r="CD63">
        <f ca="1">ROUND(RAND()*(3-1)+1,0)</f>
        <v>2</v>
      </c>
      <c r="CE63">
        <f>IF(CH63="y",CB63+(CD63/100000),CB63)</f>
        <v>2E-05</v>
      </c>
      <c r="CF63">
        <f>RANK(CE63,CE63:CE66)</f>
        <v>2</v>
      </c>
      <c r="CG63">
        <f>IF(AND(CC63&lt;&gt;CC65,CC63&lt;&gt;CC66),CC63,IF(OR(AND(CC63=CC65,CC63&lt;&gt;CC66),AND(CC63&lt;&gt;CC65,CC63=CC66)),CF63,CD63))</f>
        <v>2</v>
      </c>
      <c r="CH63" t="str">
        <f>IF(AND(CC63&lt;&gt;CC65,CC63&lt;&gt;CC66),"n","y")</f>
        <v>y</v>
      </c>
      <c r="CK63" t="s">
        <v>27</v>
      </c>
      <c r="CY63" t="s">
        <v>27</v>
      </c>
      <c r="CZ63">
        <f>IF(AND($G62&gt;$I62,$G62&lt;&gt;""),3,IF(AND($G62=$I62,$G62&lt;&gt;"",$I62&lt;&gt;""),1,0))</f>
        <v>0</v>
      </c>
      <c r="DA63">
        <f>$G62</f>
        <v>0</v>
      </c>
      <c r="DB63">
        <f>$I62</f>
        <v>0</v>
      </c>
      <c r="DC63">
        <f>DA63-DB63</f>
        <v>0</v>
      </c>
      <c r="DD63">
        <f>CZ63+(DC63/100)+(DA63/10000)</f>
        <v>0</v>
      </c>
      <c r="DE63">
        <f>RANK(DD63,DD63:DD66)</f>
        <v>1</v>
      </c>
      <c r="DF63">
        <f ca="1">ROUND(RAND()*(2-1)+1,0)</f>
        <v>2</v>
      </c>
      <c r="DG63">
        <f>IF(DE63&lt;&gt;DE64,DE63,DF63)</f>
        <v>2</v>
      </c>
      <c r="DH63" t="str">
        <f>IF(DE63&lt;&gt;DE64,"n","y")</f>
        <v>y</v>
      </c>
      <c r="DK63" t="s">
        <v>27</v>
      </c>
      <c r="DL63">
        <f>IF(AND($G64&gt;$I64,$G64&lt;&gt;""),3,IF(AND($G64=$I64,$G64&lt;&gt;"",$I64&lt;&gt;""),1,0))</f>
        <v>0</v>
      </c>
      <c r="DM63">
        <f>$G64</f>
        <v>0</v>
      </c>
      <c r="DN63">
        <f>$I64</f>
        <v>0</v>
      </c>
      <c r="DO63">
        <f>DM63-DN63</f>
        <v>0</v>
      </c>
      <c r="DP63">
        <f>DL63+(DO63/100)+(DM63/10000)</f>
        <v>0</v>
      </c>
      <c r="DQ63">
        <f>RANK(DP63,DP63:DP66)</f>
        <v>1</v>
      </c>
      <c r="DR63">
        <f ca="1">ROUND(RAND()*(2-1)+1,0)</f>
        <v>1</v>
      </c>
      <c r="DS63">
        <f>IF(DQ63&lt;&gt;DQ65,DQ63,DR63)</f>
        <v>1</v>
      </c>
      <c r="DT63" t="str">
        <f>IF(DQ63&lt;&gt;DQ65,"n","y")</f>
        <v>y</v>
      </c>
      <c r="DW63" t="s">
        <v>27</v>
      </c>
      <c r="DX63">
        <f>IF(AND($G66&lt;$I66,$I66&lt;&gt;""),3,IF(AND($G66=$I66,$G66&lt;&gt;"",$I66&lt;&gt;""),1,0))</f>
        <v>0</v>
      </c>
      <c r="DY63">
        <f>$I66</f>
        <v>0</v>
      </c>
      <c r="DZ63">
        <f>$G66</f>
        <v>0</v>
      </c>
      <c r="EA63">
        <f>DY63-DZ63</f>
        <v>0</v>
      </c>
      <c r="EB63">
        <f>DX63+(EA63/100)+(DY63/10000)</f>
        <v>0</v>
      </c>
      <c r="EC63">
        <f>RANK(EB63,EB63:EB66)</f>
        <v>1</v>
      </c>
      <c r="ED63">
        <f ca="1">ROUND(RAND()*(2-1)+1,0)</f>
        <v>1</v>
      </c>
      <c r="EE63">
        <f>IF(EC63&lt;&gt;EC66,EC63,ED63)</f>
        <v>1</v>
      </c>
      <c r="EF63" t="str">
        <f>IF(EC63&lt;&gt;EC66,"n","y")</f>
        <v>y</v>
      </c>
      <c r="EI63" t="s">
        <v>27</v>
      </c>
      <c r="EU63" t="s">
        <v>27</v>
      </c>
      <c r="FG63" t="s">
        <v>27</v>
      </c>
    </row>
    <row r="64" spans="1:163" ht="14.25">
      <c r="A64" s="1"/>
      <c r="B64" s="23">
        <v>38884</v>
      </c>
      <c r="C64" s="24">
        <v>0.625</v>
      </c>
      <c r="D64" s="31" t="s">
        <v>1</v>
      </c>
      <c r="E64" s="31"/>
      <c r="F64" s="31" t="s">
        <v>27</v>
      </c>
      <c r="G64" s="47"/>
      <c r="H64" s="33" t="s">
        <v>92</v>
      </c>
      <c r="I64" s="47"/>
      <c r="J64" s="52" t="s">
        <v>29</v>
      </c>
      <c r="K64" s="34"/>
      <c r="L64" s="34"/>
      <c r="M64" s="38">
        <v>2</v>
      </c>
      <c r="N64" s="30" t="str">
        <f>VLOOKUP(M64,$AD62:$AM66,2,FALSE)&amp;IF(VLOOKUP(M63,AD62:AR66,15,FALSE)&lt;&gt;VLOOKUP(M64,AD62:AR66,15,FALSE),AC64,AC63)</f>
        <v>Côte d'Ivoire</v>
      </c>
      <c r="O64" s="41">
        <f>VLOOKUP(M64,$AD62:$AM66,3,FALSE)</f>
        <v>0</v>
      </c>
      <c r="P64" s="41">
        <f>VLOOKUP(M64,$AD62:$AM66,4,FALSE)</f>
        <v>0</v>
      </c>
      <c r="Q64" s="41">
        <f>VLOOKUP(M64,$AD62:$AM66,6,FALSE)</f>
        <v>0</v>
      </c>
      <c r="R64" s="41">
        <f>VLOOKUP(M64,$AD62:$AM66,5,FALSE)</f>
        <v>0</v>
      </c>
      <c r="S64" s="41">
        <f>VLOOKUP(M64,$AD62:$AM66,7,FALSE)</f>
        <v>0</v>
      </c>
      <c r="T64" s="41">
        <f>VLOOKUP(M64,$AD62:$AM66,8,FALSE)</f>
        <v>0</v>
      </c>
      <c r="U64" s="42">
        <f>VLOOKUP(M64,$AD62:$AM66,10,FALSE)</f>
        <v>0</v>
      </c>
      <c r="V64" s="1"/>
      <c r="W64" s="14"/>
      <c r="X64">
        <f t="shared" si="8"/>
      </c>
      <c r="Y64">
        <f t="shared" si="9"/>
      </c>
      <c r="Z64">
        <f t="shared" si="10"/>
      </c>
      <c r="AA64">
        <f t="shared" si="11"/>
      </c>
      <c r="AC64">
        <f>IF(AND(O63=3,O64=3,O65=3,O66=3),"**","")</f>
      </c>
      <c r="AD64">
        <f>IF(AND(G62="",I62="",G63="",I63="",G64="",I64="",G65="",I65="",G66="",I66="",G67="",I67=""),2,AS64)</f>
        <v>2</v>
      </c>
      <c r="AE64" t="s">
        <v>28</v>
      </c>
      <c r="AF64">
        <f>IF(AND(G62&lt;&gt;"",I62&lt;&gt;""),1,COUNTA(G62,I62))+IF(AND(G65&lt;&gt;"",I65&lt;&gt;""),1,COUNTA(G65,I65))+IF(AND(G67&lt;&gt;"",I67&lt;&gt;""),1,COUNTA(G67,I67))</f>
        <v>0</v>
      </c>
      <c r="AG64">
        <f>COUNTIF(X62:X67,AE64)</f>
        <v>0</v>
      </c>
      <c r="AH64">
        <f>COUNTIF(Y62:Y67,AE64)</f>
        <v>0</v>
      </c>
      <c r="AI64">
        <f>COUNTIF(Z62:AA67,AE64)</f>
        <v>0</v>
      </c>
      <c r="AJ64">
        <f>I62+I65+G67</f>
        <v>0</v>
      </c>
      <c r="AK64">
        <f>G62+G65+I67</f>
        <v>0</v>
      </c>
      <c r="AL64">
        <f>AJ64-AK64</f>
        <v>0</v>
      </c>
      <c r="AM64">
        <f>AG64*3+AI64</f>
        <v>0</v>
      </c>
      <c r="AN64">
        <f>AM64+(AL64/100)+(AJ64/10000)</f>
        <v>0</v>
      </c>
      <c r="AO64">
        <f>RANK(AN64,AN63:AN66)</f>
        <v>1</v>
      </c>
      <c r="AP64">
        <f ca="1">IF(AP63=1,CHOOSE(ROUND(RAND()*(3-1)+1,0),2,3,4),IF(AP63=2,CHOOSE(ROUND(RAND()*(3-1)+1,0),1,3,4),IF(AP63=3,CHOOSE(ROUND(RAND()*(3-1)+1,0),1,2,4),IF(AP63=4,CHOOSE(ROUND(RAND()*(3-1)+1,0),2,3,1)))))</f>
        <v>2</v>
      </c>
      <c r="AQ64" s="20">
        <f>Final(AO64,AO63,AO65,AO66,BE63,BS63,CG63,CU63,DG63,DS63,EE63,EQ63,FC63,FO63)</f>
        <v>2</v>
      </c>
      <c r="AR64" t="str">
        <f>Final_by(AO64,AO63,AO65,AO66,BF63,BT63,CH63,CV63,DH63,DT63,EF63,ER63,FD63,FP63)</f>
        <v>y</v>
      </c>
      <c r="AS64" s="86">
        <v>3</v>
      </c>
      <c r="AU64" t="s">
        <v>28</v>
      </c>
      <c r="AV64">
        <f>IF(AND($G62&lt;$I62,$I62&lt;&gt;""),3,IF(AND($G62=$I62,$G62&lt;&gt;"",$I62&lt;&gt;""),1,0))+IF(AND($G67&gt;$I67,$G67&lt;&gt;""),3,IF(AND($G67=$I67,$G67&lt;&gt;"",$I67&lt;&gt;""),1,0))</f>
        <v>0</v>
      </c>
      <c r="AW64">
        <f>$I62+$G67</f>
        <v>0</v>
      </c>
      <c r="AX64">
        <f>$G62+$I67</f>
        <v>0</v>
      </c>
      <c r="AY64">
        <f>AW64-AX64</f>
        <v>0</v>
      </c>
      <c r="AZ64">
        <f>AV64+(AY64/100)+(AW64/10000)</f>
        <v>0</v>
      </c>
      <c r="BA64">
        <f>RANK(AZ64,AZ63:AZ66)</f>
        <v>1</v>
      </c>
      <c r="BB64">
        <f ca="1">IF(BB63=1,CHOOSE(ROUND(RAND()*(2-1)+1,0),2,3),IF(BB63=2,CHOOSE(ROUND(RAND()*(2-1)+1,0),1,3),IF(BB63=3,CHOOSE(ROUND(RAND()*(2-1)+1,0),1,2))))</f>
        <v>3</v>
      </c>
      <c r="BC64">
        <f>IF(BF64="y",AZ64+(BB64/100000),AZ64)</f>
        <v>3E-05</v>
      </c>
      <c r="BD64">
        <f>RANK(BC64,BC63:BC65)</f>
        <v>1</v>
      </c>
      <c r="BE64">
        <f>IF(AND(BA64&lt;&gt;BA63,BA64&lt;&gt;BA65),BA64,IF(OR(AND(BA64=BA63,BA64&lt;&gt;BA65),AND(BA64&lt;&gt;BA63,BA64=BA65)),BD64,BB64))</f>
        <v>3</v>
      </c>
      <c r="BF64" t="str">
        <f>IF(AND(BA64&lt;&gt;BA63,BA64&lt;&gt;BA65),"n","y")</f>
        <v>y</v>
      </c>
      <c r="BI64" t="s">
        <v>28</v>
      </c>
      <c r="BJ64">
        <f>IF(AND($G62&lt;$I62,$I62&lt;&gt;""),3,IF(AND($G62=$I62,$G62&lt;&gt;"",$I62&lt;&gt;""),1,0))+IF(AND($I65&gt;$G65,$I65&lt;&gt;""),3,IF(AND($G65=$I65,$G65&lt;&gt;"",$I65&lt;&gt;""),1,0))</f>
        <v>0</v>
      </c>
      <c r="BK64">
        <f>$I62+$I65</f>
        <v>0</v>
      </c>
      <c r="BL64">
        <f>$G62+$G65</f>
        <v>0</v>
      </c>
      <c r="BM64">
        <f>BK64-BL64</f>
        <v>0</v>
      </c>
      <c r="BN64">
        <f>BJ64+(BM64/100)+(BK64/10000)</f>
        <v>0</v>
      </c>
      <c r="BO64">
        <f>RANK(BN64,BN63:BN66)</f>
        <v>1</v>
      </c>
      <c r="BP64">
        <f ca="1">IF(BP63=1,CHOOSE(ROUND(RAND()*(2-1)+1,0),2,3),IF(BP63=2,CHOOSE(ROUND(RAND()*(2-1)+1,0),1,3),IF(BP63=3,CHOOSE(ROUND(RAND()*(2-1)+1,0),1,2))))</f>
        <v>1</v>
      </c>
      <c r="BQ64">
        <f>IF(BT64="y",BN64+(BP64/100000),BN64)</f>
        <v>1E-05</v>
      </c>
      <c r="BR64">
        <f>RANK(BQ64,BQ63:BQ66)</f>
        <v>3</v>
      </c>
      <c r="BS64">
        <f>IF(AND(BO64&lt;&gt;BO63,BO64&lt;&gt;BO66),BO64,IF(OR(AND(BO64=BO63,BO64&lt;&gt;BO66),AND(BO64&lt;&gt;BO63,BO64=BO66)),BR64,BP64))</f>
        <v>1</v>
      </c>
      <c r="BT64" t="str">
        <f>IF(AND(BO64&lt;&gt;BO63,BO64&lt;&gt;BO66),"n","y")</f>
        <v>y</v>
      </c>
      <c r="BW64" t="s">
        <v>28</v>
      </c>
      <c r="CK64" t="s">
        <v>28</v>
      </c>
      <c r="CL64">
        <f>IF(AND($G67&gt;$I67,$G67&lt;&gt;""),3,IF(AND($G67=$I67,$G67&lt;&gt;"",$I67&lt;&gt;""),1,0))+IF(AND($I65&gt;$G65,$I65&lt;&gt;""),3,IF(AND($G65=$I65,$G65&lt;&gt;"",$I65&lt;&gt;""),1,0))</f>
        <v>0</v>
      </c>
      <c r="CM64">
        <f>$I65+$G67</f>
        <v>0</v>
      </c>
      <c r="CN64">
        <f>$G65+$I67</f>
        <v>0</v>
      </c>
      <c r="CO64">
        <f>CM64-CN64</f>
        <v>0</v>
      </c>
      <c r="CP64">
        <f>CL64+(CO64/100)+(CM64/10000)</f>
        <v>0</v>
      </c>
      <c r="CQ64">
        <f>RANK(CP64,CP63:CP66)</f>
        <v>1</v>
      </c>
      <c r="CR64">
        <f ca="1">ROUND(RAND()*(3-1)+1,0)</f>
        <v>2</v>
      </c>
      <c r="CS64">
        <f>IF(CV64="y",CP64+(CR64/100000),CP64)</f>
        <v>2E-05</v>
      </c>
      <c r="CT64">
        <f>RANK(CS64,CS63:CS66)</f>
        <v>2</v>
      </c>
      <c r="CU64">
        <f>IF(AND(CQ64&lt;&gt;CQ65,CQ64&lt;&gt;CQ66),CQ64,IF(OR(AND(CQ64=CQ65,CQ64&lt;&gt;CQ66),AND(CQ64&lt;&gt;CQ65,CQ64=CQ66)),CT64,CR64))</f>
        <v>2</v>
      </c>
      <c r="CV64" t="str">
        <f>IF(AND(CQ64&lt;&gt;CQ65,CQ64&lt;&gt;CQ66),"n","y")</f>
        <v>y</v>
      </c>
      <c r="CY64" t="s">
        <v>28</v>
      </c>
      <c r="CZ64">
        <f>IF(AND($G62&lt;$I62,$I62&lt;&gt;""),3,IF(AND($G62=$I62,$G62&lt;&gt;"",$I62&lt;&gt;""),1,0))</f>
        <v>0</v>
      </c>
      <c r="DA64">
        <f>$I62</f>
        <v>0</v>
      </c>
      <c r="DB64">
        <f>$G62</f>
        <v>0</v>
      </c>
      <c r="DC64">
        <f>DA64-DB64</f>
        <v>0</v>
      </c>
      <c r="DD64">
        <f>CZ64+(DC64/100)+(DA64/10000)</f>
        <v>0</v>
      </c>
      <c r="DE64">
        <f>RANK(DD64,DD63:DD66)</f>
        <v>1</v>
      </c>
      <c r="DF64">
        <f>IF(DF63=1,2,1)</f>
        <v>1</v>
      </c>
      <c r="DG64">
        <f>IF(DE64&lt;&gt;DE63,DE64,DF64)</f>
        <v>1</v>
      </c>
      <c r="DH64" t="str">
        <f>IF(DE64&lt;&gt;DE63,"n","y")</f>
        <v>y</v>
      </c>
      <c r="DK64" t="s">
        <v>28</v>
      </c>
      <c r="DW64" t="s">
        <v>28</v>
      </c>
      <c r="EI64" t="s">
        <v>28</v>
      </c>
      <c r="EJ64">
        <f>IF(AND($G67&gt;$I67,$G67&lt;&gt;""),3,IF(AND($G67=$I67,$G67&lt;&gt;"",$I67&lt;&gt;""),1,0))</f>
        <v>0</v>
      </c>
      <c r="EK64">
        <f>$G67</f>
        <v>0</v>
      </c>
      <c r="EL64">
        <f>$I67</f>
        <v>0</v>
      </c>
      <c r="EM64">
        <f>EK64-EL64</f>
        <v>0</v>
      </c>
      <c r="EN64">
        <f>EJ64+(EM64/100)+(EK64/10000)</f>
        <v>0</v>
      </c>
      <c r="EO64">
        <f>RANK(EN64,EN63:EN66)</f>
        <v>1</v>
      </c>
      <c r="EP64">
        <f ca="1">ROUND(RAND()*(2-1)+1,0)</f>
        <v>2</v>
      </c>
      <c r="EQ64">
        <f>IF(EO64&lt;&gt;EO65,EO64,EP64)</f>
        <v>2</v>
      </c>
      <c r="ER64" t="str">
        <f>IF(EO64&lt;&gt;EO65,"n","y")</f>
        <v>y</v>
      </c>
      <c r="EU64" t="s">
        <v>28</v>
      </c>
      <c r="EV64">
        <f>IF(AND($G65&lt;$I65,$I65&lt;&gt;""),3,IF(AND($G65=$I65,$G65&lt;&gt;"",$I65&lt;&gt;""),1,0))</f>
        <v>0</v>
      </c>
      <c r="EW64">
        <f>$I65</f>
        <v>0</v>
      </c>
      <c r="EX64">
        <f>$G65</f>
        <v>0</v>
      </c>
      <c r="EY64">
        <f>EW64-EX64</f>
        <v>0</v>
      </c>
      <c r="EZ64">
        <f>EV64+(EY64/100)+(EW64/10000)</f>
        <v>0</v>
      </c>
      <c r="FA64">
        <f>RANK(EZ64,EZ63:EZ66)</f>
        <v>1</v>
      </c>
      <c r="FB64">
        <f ca="1">ROUND(RAND()*(2-1)+1,0)</f>
        <v>1</v>
      </c>
      <c r="FC64">
        <f>IF(FA64&lt;&gt;FA66,FA64,FB64)</f>
        <v>1</v>
      </c>
      <c r="FD64" t="str">
        <f>IF(FA64&lt;&gt;FA66,"n","y")</f>
        <v>y</v>
      </c>
      <c r="FG64" t="s">
        <v>28</v>
      </c>
    </row>
    <row r="65" spans="1:172" ht="14.25">
      <c r="A65" s="1"/>
      <c r="B65" s="26">
        <v>38884</v>
      </c>
      <c r="C65" s="27">
        <v>0.75</v>
      </c>
      <c r="D65" s="30" t="s">
        <v>26</v>
      </c>
      <c r="E65" s="56"/>
      <c r="F65" s="30" t="s">
        <v>30</v>
      </c>
      <c r="G65" s="47"/>
      <c r="H65" s="38" t="s">
        <v>92</v>
      </c>
      <c r="I65" s="47"/>
      <c r="J65" s="57" t="s">
        <v>28</v>
      </c>
      <c r="K65" s="56"/>
      <c r="L65" s="34"/>
      <c r="M65" s="33">
        <v>3</v>
      </c>
      <c r="N65" s="31" t="str">
        <f>VLOOKUP(M65,$AD62:$AM66,2,FALSE)</f>
        <v>Serbia and Montenegro</v>
      </c>
      <c r="O65" s="39">
        <f>VLOOKUP(M65,$AD62:$AM66,3,FALSE)</f>
        <v>0</v>
      </c>
      <c r="P65" s="39">
        <f>VLOOKUP(M65,$AD62:$AM66,4,FALSE)</f>
        <v>0</v>
      </c>
      <c r="Q65" s="39">
        <f>VLOOKUP(M65,$AD62:$AM66,6,FALSE)</f>
        <v>0</v>
      </c>
      <c r="R65" s="39">
        <f>VLOOKUP(M65,$AD62:$AM66,5,FALSE)</f>
        <v>0</v>
      </c>
      <c r="S65" s="39">
        <f>VLOOKUP(M65,$AD62:$AM66,7,FALSE)</f>
        <v>0</v>
      </c>
      <c r="T65" s="39">
        <f>VLOOKUP(M65,$AD62:$AM66,8,FALSE)</f>
        <v>0</v>
      </c>
      <c r="U65" s="40">
        <f>VLOOKUP(M65,$AD62:$AM66,10,FALSE)</f>
        <v>0</v>
      </c>
      <c r="V65" s="1"/>
      <c r="W65" s="14"/>
      <c r="X65">
        <f t="shared" si="8"/>
      </c>
      <c r="Y65">
        <f t="shared" si="9"/>
      </c>
      <c r="Z65">
        <f t="shared" si="10"/>
      </c>
      <c r="AA65">
        <f t="shared" si="11"/>
      </c>
      <c r="AD65">
        <f>IF(AND(G62="",I62="",G63="",I63="",G64="",I64="",G65="",I65="",G66="",I66="",G67="",I67=""),3,AS65)</f>
        <v>3</v>
      </c>
      <c r="AE65" t="s">
        <v>29</v>
      </c>
      <c r="AF65">
        <f>IF(AND(G63&lt;&gt;"",I63&lt;&gt;""),1,COUNTA(G63,I63))+IF(AND(G64&lt;&gt;"",I64&lt;&gt;""),1,COUNTA(G64,I64))+IF(AND(G67&lt;&gt;"",I67&lt;&gt;""),1,COUNTA(G67,I67))</f>
        <v>0</v>
      </c>
      <c r="AG65">
        <f>COUNTIF(X62:X67,AE65)</f>
        <v>0</v>
      </c>
      <c r="AH65">
        <f>COUNTIF(Y62:Y67,AE65)</f>
        <v>0</v>
      </c>
      <c r="AI65">
        <f>COUNTIF(Z62:AA67,AE65)</f>
        <v>0</v>
      </c>
      <c r="AJ65">
        <f>G63+I64+I67</f>
        <v>0</v>
      </c>
      <c r="AK65">
        <f>I63+G64+G67</f>
        <v>0</v>
      </c>
      <c r="AL65">
        <f>AJ65-AK65</f>
        <v>0</v>
      </c>
      <c r="AM65">
        <f>AG65*3+AI65</f>
        <v>0</v>
      </c>
      <c r="AN65">
        <f>AM65+(AL65/100)+(AJ65/10000)</f>
        <v>0</v>
      </c>
      <c r="AO65">
        <f>RANK(AN65,AN63:AN66)</f>
        <v>1</v>
      </c>
      <c r="AP65">
        <f ca="1">IF(AP63*AP64=2,CHOOSE(ROUND(RAND()*(2-1)+1,0),3,4),IF(AP63*AP64=3,CHOOSE(ROUND(RAND()*(2-1)+1,0),2,4),IF(AP63*AP64=4,CHOOSE(ROUND(RAND()*(2-1)+1,0),2,3),IF(AP63*AP64=6,CHOOSE(ROUND(RAND()*(2-1)+1,0),1,4),IF(AP63*AP64=8,CHOOSE(ROUND(RAND()*(2-1)+1,0),1,3),IF(AP63*AP64=12,CHOOSE(ROUND((2-1)+1,0),1,2)))))))</f>
        <v>1</v>
      </c>
      <c r="AQ65" s="20">
        <f>Final(AO65,AO63,AO64,AO66,BE63,BS63,CG63,CU63,DG63,DS63,EE63,EQ63,FC63,FO63)</f>
        <v>1</v>
      </c>
      <c r="AR65" t="str">
        <f>Final_by(AO65,AO63,AO64,AO66,BF63,BT63,CH63,CV63,DH63,DT63,EF63,ER63,FD63,FP63)</f>
        <v>y</v>
      </c>
      <c r="AS65" s="86">
        <v>4</v>
      </c>
      <c r="AU65" t="s">
        <v>29</v>
      </c>
      <c r="AV65">
        <f>IF(AND($G64&lt;$I64,$I64&lt;&gt;""),3,IF(AND($G64=$I64,$G64&lt;&gt;"",$I64&lt;&gt;""),1,0))+IF(AND($G67&lt;$I67,$G67&lt;&gt;""),3,IF(AND($G67=$I67,$G67&lt;&gt;"",$I67&lt;&gt;""),1,0))</f>
        <v>0</v>
      </c>
      <c r="AW65">
        <f>$I64+$I67</f>
        <v>0</v>
      </c>
      <c r="AX65">
        <f>$G64+$G67</f>
        <v>0</v>
      </c>
      <c r="AY65">
        <f>AW65-AX65</f>
        <v>0</v>
      </c>
      <c r="AZ65">
        <f>AV65+(AY65/100)+(AW65/10000)</f>
        <v>0</v>
      </c>
      <c r="BA65">
        <f>RANK(AZ65,AZ63:AZ66)</f>
        <v>1</v>
      </c>
      <c r="BB65">
        <f>IF(AND(BB63&lt;&gt;1,BB64&lt;&gt;1),1,IF(AND(BB63&lt;&gt;2,BB64&lt;&gt;2),2,3))</f>
        <v>1</v>
      </c>
      <c r="BC65">
        <f>IF(BF65="y",AZ65+(BB65/100000),AZ65)</f>
        <v>1E-05</v>
      </c>
      <c r="BD65">
        <f>RANK(BC65,BC63:BC65)</f>
        <v>3</v>
      </c>
      <c r="BE65">
        <f>IF(AND(BA65&lt;&gt;BA63,BA65&lt;&gt;BA64),BA65,IF(OR(AND(BA65=BA63,BA65&lt;&gt;BA64),AND(BA65&lt;&gt;BA63,BA65=BA64)),BD65,BB65))</f>
        <v>1</v>
      </c>
      <c r="BF65" t="str">
        <f>IF(AND(BA65&lt;&gt;BA63,BA65&lt;&gt;BA64),"n","y")</f>
        <v>y</v>
      </c>
      <c r="BI65" t="s">
        <v>29</v>
      </c>
      <c r="BW65" t="s">
        <v>29</v>
      </c>
      <c r="BX65">
        <f>IF(AND($G64&lt;$I64,$I64&lt;&gt;""),3,IF(AND($G64=$I64,$G64&lt;&gt;"",$I64&lt;&gt;""),1,0))+IF(AND($G63&gt;$I63,$G63&lt;&gt;""),3,IF(AND($I63=$G63,$G63&lt;&gt;"",$I63&lt;&gt;""),1,0))</f>
        <v>0</v>
      </c>
      <c r="BY65">
        <f>$G63+$I64</f>
        <v>0</v>
      </c>
      <c r="BZ65">
        <f>$G64+$I63</f>
        <v>0</v>
      </c>
      <c r="CA65">
        <f>BY65-BZ65</f>
        <v>0</v>
      </c>
      <c r="CB65">
        <f>BX65+(CA65/100)+(BY65/10000)</f>
        <v>0</v>
      </c>
      <c r="CC65">
        <f>RANK(CB65,CB63:CB66)</f>
        <v>1</v>
      </c>
      <c r="CD65">
        <f ca="1">IF(CD63=1,CHOOSE(ROUND(RAND()*(2-1)+1,0),2,3),IF(CD63=2,CHOOSE(ROUND(RAND()*(2-1)+1,0),1,3),IF(CD63=3,CHOOSE(ROUND(RAND()*(2-1)+1,0),1,2))))</f>
        <v>3</v>
      </c>
      <c r="CE65">
        <f>IF(CH65="y",CB65+(CD65/100000),CB65)</f>
        <v>3E-05</v>
      </c>
      <c r="CF65">
        <f>RANK(CE65,CE63:CE66)</f>
        <v>1</v>
      </c>
      <c r="CG65">
        <f>IF(AND(CC65&lt;&gt;CC63,CC65&lt;&gt;CC66),CC65,IF(OR(AND(CC65=CC63,CC65&lt;&gt;CC66),AND(CC65&lt;&gt;CC63,CC65=CC66)),CF65,CD65))</f>
        <v>3</v>
      </c>
      <c r="CH65" t="str">
        <f>IF(AND(CC65&lt;&gt;CC63,CC65&lt;&gt;CC66),"n","y")</f>
        <v>y</v>
      </c>
      <c r="CK65" t="s">
        <v>29</v>
      </c>
      <c r="CL65">
        <f>IF(AND($G67&lt;$I67,$I67&lt;&gt;""),3,IF(AND($G67=$I67,$G67&lt;&gt;"",$I67&lt;&gt;""),1,0))+IF(AND($G63&gt;$I63,$G63&lt;&gt;""),3,IF(AND($I63=$G63,$G63&lt;&gt;"",$I63&lt;&gt;""),1,0))</f>
        <v>0</v>
      </c>
      <c r="CM65">
        <f>$G63+$I67</f>
        <v>0</v>
      </c>
      <c r="CN65">
        <f>$I63+$G67</f>
        <v>0</v>
      </c>
      <c r="CO65">
        <f>CM65-CN65</f>
        <v>0</v>
      </c>
      <c r="CP65">
        <f>CL65+(CO65/100)+(CM65/10000)</f>
        <v>0</v>
      </c>
      <c r="CQ65">
        <f>RANK(CP65,CP63:CP66)</f>
        <v>1</v>
      </c>
      <c r="CR65">
        <f ca="1">IF(CR64=1,CHOOSE(ROUND(RAND()*(2-1)+1,0),2,3),IF(CR64=2,CHOOSE(ROUND(RAND()*(2-1)+1,0),1,3),IF(CR64=3,CHOOSE(ROUND(RAND()*(2-1)+1,0),1,2))))</f>
        <v>1</v>
      </c>
      <c r="CS65">
        <f>IF(CV65="y",CP65+(CR65/100000),CP65)</f>
        <v>1E-05</v>
      </c>
      <c r="CT65">
        <f>RANK(CS65,CS63:CS66)</f>
        <v>3</v>
      </c>
      <c r="CU65">
        <f>IF(AND(CQ65&lt;&gt;CQ64,CQ65&lt;&gt;CQ66),CQ65,IF(OR(AND(CQ65=CQ64,CQ65&lt;&gt;CQ66),AND(CQ65&lt;&gt;CQ64,CQ65=CQ66)),CT65,CR65))</f>
        <v>1</v>
      </c>
      <c r="CV65" t="str">
        <f>IF(AND(CQ65&lt;&gt;CQ64,CQ65&lt;&gt;CQ66),"n","y")</f>
        <v>y</v>
      </c>
      <c r="CY65" t="s">
        <v>29</v>
      </c>
      <c r="DK65" t="s">
        <v>29</v>
      </c>
      <c r="DL65">
        <f>IF(AND($G64&lt;$I64,$I64&lt;&gt;""),3,IF(AND($G64=$I64,$G64&lt;&gt;"",$I64&lt;&gt;""),1,0))</f>
        <v>0</v>
      </c>
      <c r="DM65">
        <f>$I64</f>
        <v>0</v>
      </c>
      <c r="DN65">
        <f>$G64</f>
        <v>0</v>
      </c>
      <c r="DO65">
        <f>DM65-DN65</f>
        <v>0</v>
      </c>
      <c r="DP65">
        <f>DL65+(DO65/100)+(DM65/10000)</f>
        <v>0</v>
      </c>
      <c r="DQ65">
        <f>RANK(DP65,DP63:DP66)</f>
        <v>1</v>
      </c>
      <c r="DR65">
        <f>IF(DR63=1,2,1)</f>
        <v>2</v>
      </c>
      <c r="DS65">
        <f>IF(DQ65&lt;&gt;DQ63,DQ65,DR65)</f>
        <v>2</v>
      </c>
      <c r="DT65" t="str">
        <f>IF(DQ65&lt;&gt;DQ63,"n","y")</f>
        <v>y</v>
      </c>
      <c r="DW65" t="s">
        <v>29</v>
      </c>
      <c r="EI65" t="s">
        <v>29</v>
      </c>
      <c r="EJ65">
        <f>IF(AND($G67&lt;$I67,$I67&lt;&gt;""),3,IF(AND($G67=$I67,$G67&lt;&gt;"",$I67&lt;&gt;""),1,0))</f>
        <v>0</v>
      </c>
      <c r="EK65">
        <f>$I67</f>
        <v>0</v>
      </c>
      <c r="EL65">
        <f>$G67</f>
        <v>0</v>
      </c>
      <c r="EM65">
        <f>EK65-EL65</f>
        <v>0</v>
      </c>
      <c r="EN65">
        <f>EJ65+(EM65/100)+(EK65/10000)</f>
        <v>0</v>
      </c>
      <c r="EO65">
        <f>RANK(EN65,EN63:EN66)</f>
        <v>1</v>
      </c>
      <c r="EP65">
        <f>IF(EP64=1,2,1)</f>
        <v>1</v>
      </c>
      <c r="EQ65">
        <f>IF(EO65&lt;&gt;EO64,EO65,EP65)</f>
        <v>1</v>
      </c>
      <c r="ER65" t="str">
        <f>IF(EO65&lt;&gt;EO64,"n","y")</f>
        <v>y</v>
      </c>
      <c r="EU65" t="s">
        <v>29</v>
      </c>
      <c r="FG65" t="s">
        <v>29</v>
      </c>
      <c r="FH65">
        <f>IF(AND($G63&gt;$I63,$G63&lt;&gt;""),3,IF(AND($G63=$I63,$G63&lt;&gt;"",$I63&lt;&gt;""),1,0))</f>
        <v>0</v>
      </c>
      <c r="FI65">
        <f>$G63</f>
        <v>0</v>
      </c>
      <c r="FJ65">
        <f>$I63</f>
        <v>0</v>
      </c>
      <c r="FK65">
        <f>FI65-FJ65</f>
        <v>0</v>
      </c>
      <c r="FL65">
        <f>FH65+(FK65/100)+(FI65/10000)</f>
        <v>0</v>
      </c>
      <c r="FM65">
        <f>RANK(FL65,FL63:FL66)</f>
        <v>1</v>
      </c>
      <c r="FN65">
        <f ca="1">ROUND(RAND()*(2-1)+1,0)</f>
        <v>1</v>
      </c>
      <c r="FO65">
        <f>IF(FM65&lt;&gt;FM66,FM65,FN65)</f>
        <v>1</v>
      </c>
      <c r="FP65" t="str">
        <f>IF(FM65&lt;&gt;FM66,"n","y")</f>
        <v>y</v>
      </c>
    </row>
    <row r="66" spans="1:172" ht="14.25">
      <c r="A66" s="1"/>
      <c r="B66" s="23">
        <v>38889</v>
      </c>
      <c r="C66" s="24">
        <v>0.875</v>
      </c>
      <c r="D66" s="31" t="s">
        <v>20</v>
      </c>
      <c r="E66" s="31"/>
      <c r="F66" s="31" t="s">
        <v>30</v>
      </c>
      <c r="G66" s="47"/>
      <c r="H66" s="33" t="s">
        <v>92</v>
      </c>
      <c r="I66" s="47"/>
      <c r="J66" s="52" t="s">
        <v>27</v>
      </c>
      <c r="K66" s="34"/>
      <c r="L66" s="34"/>
      <c r="M66" s="38">
        <v>4</v>
      </c>
      <c r="N66" s="30" t="str">
        <f>VLOOKUP(M66,$AD62:$AM66,2,FALSE)</f>
        <v>Netherlands</v>
      </c>
      <c r="O66" s="41">
        <f>VLOOKUP(M66,$AD62:$AM66,3,FALSE)</f>
        <v>0</v>
      </c>
      <c r="P66" s="41">
        <f>VLOOKUP(M66,$AD62:$AM66,4,FALSE)</f>
        <v>0</v>
      </c>
      <c r="Q66" s="41">
        <f>VLOOKUP(M66,$AD62:$AM66,6,FALSE)</f>
        <v>0</v>
      </c>
      <c r="R66" s="41">
        <f>VLOOKUP(M66,$AD62:$AM66,5,FALSE)</f>
        <v>0</v>
      </c>
      <c r="S66" s="41">
        <f>VLOOKUP(M66,$AD62:$AM66,7,FALSE)</f>
        <v>0</v>
      </c>
      <c r="T66" s="41">
        <f>VLOOKUP(M66,$AD62:$AM66,8,FALSE)</f>
        <v>0</v>
      </c>
      <c r="U66" s="42">
        <f>VLOOKUP(M66,$AD62:$AM66,10,FALSE)</f>
        <v>0</v>
      </c>
      <c r="V66" s="1"/>
      <c r="W66" s="14"/>
      <c r="X66">
        <f t="shared" si="8"/>
      </c>
      <c r="Y66">
        <f t="shared" si="9"/>
      </c>
      <c r="Z66">
        <f t="shared" si="10"/>
      </c>
      <c r="AA66">
        <f t="shared" si="11"/>
      </c>
      <c r="AD66">
        <f>IF(AND(G62="",I62="",G63="",I63="",G64="",I64="",G65="",I65="",G66="",I66="",G67="",I67=""),4,AS66)</f>
        <v>4</v>
      </c>
      <c r="AE66" t="s">
        <v>30</v>
      </c>
      <c r="AF66">
        <f>IF(AND(G63&lt;&gt;"",I63&lt;&gt;""),1,COUNTA(G63,I63))+IF(AND(G65&lt;&gt;"",I65&lt;&gt;""),1,COUNTA(G65,I65))+IF(AND(G66&lt;&gt;"",I66&lt;&gt;""),1,COUNTA(G66,I66))</f>
        <v>0</v>
      </c>
      <c r="AG66">
        <f>COUNTIF(X62:X67,AE66)</f>
        <v>0</v>
      </c>
      <c r="AH66">
        <f>COUNTIF(Y62:Y67,AE66)</f>
        <v>0</v>
      </c>
      <c r="AI66">
        <f>COUNTIF(Z62:AA67,AE66)</f>
        <v>0</v>
      </c>
      <c r="AJ66">
        <f>I63+G65+G66</f>
        <v>0</v>
      </c>
      <c r="AK66">
        <f>G63+I65+I66</f>
        <v>0</v>
      </c>
      <c r="AL66">
        <f>AJ66-AK66</f>
        <v>0</v>
      </c>
      <c r="AM66">
        <f>AG66*3+AI66</f>
        <v>0</v>
      </c>
      <c r="AN66">
        <f>AM66+(AL66/100)+(AJ66/10000)</f>
        <v>0</v>
      </c>
      <c r="AO66">
        <f>RANK(AN66,AN63:AN66)</f>
        <v>1</v>
      </c>
      <c r="AP66">
        <f>IF(AND(AP63&lt;&gt;1,AP64&lt;&gt;1,AP65&lt;&gt;1),1,IF(AND(AP63&lt;&gt;2,AP64&lt;&gt;2,AP65&lt;&gt;2),2,IF(AND(AP63&lt;&gt;3,AP64&lt;&gt;3,AP65&lt;&gt;3),3,IF(AND(AP63&lt;&gt;4,AP64&lt;&gt;4,AP65&lt;&gt;4),4))))</f>
        <v>4</v>
      </c>
      <c r="AQ66" s="20">
        <f>Final(AO66,AO63,AO64,AO65,BE63,BS63,CG63,CU63,DG63,DS63,EE63,EQ63,FC63,FO63)</f>
        <v>4</v>
      </c>
      <c r="AR66" t="str">
        <f>Final_by(AO66,AO63,AO64,AO65,BF63,BT63,CH63,CV63,DH63,DT63,EF63,ER63,FD63,FP63)</f>
        <v>y</v>
      </c>
      <c r="AS66" s="86">
        <v>1</v>
      </c>
      <c r="AU66" t="s">
        <v>30</v>
      </c>
      <c r="BI66" t="s">
        <v>30</v>
      </c>
      <c r="BJ66">
        <f>IF(AND($G65&gt;$I65,$G65&lt;&gt;""),3,IF(AND($G65=$I65,$G65&lt;&gt;"",$I65&lt;&gt;""),1,0))+IF(AND($G66&gt;$I66,$G66&lt;&gt;""),3,IF(AND($G66=$I66,$G66&lt;&gt;"",$I66&lt;&gt;""),1,0))</f>
        <v>0</v>
      </c>
      <c r="BK66">
        <f>$G65+$G66</f>
        <v>0</v>
      </c>
      <c r="BL66">
        <f>$I65+$I66</f>
        <v>0</v>
      </c>
      <c r="BM66">
        <f>BK66-BL66</f>
        <v>0</v>
      </c>
      <c r="BN66">
        <f>BJ66+(BM66/100)+(BK66/10000)</f>
        <v>0</v>
      </c>
      <c r="BO66">
        <f>RANK(BN66,BN63:BN66)</f>
        <v>1</v>
      </c>
      <c r="BP66">
        <f>IF(AND(BP63&lt;&gt;1,BP64&lt;&gt;1),1,IF(AND(BP63&lt;&gt;2,BP64&lt;&gt;2),2,3))</f>
        <v>2</v>
      </c>
      <c r="BQ66">
        <f>IF(BT66="y",BN66+(BP66/100000),BN66)</f>
        <v>2E-05</v>
      </c>
      <c r="BR66">
        <f>RANK(BQ66,BQ63:BQ66)</f>
        <v>2</v>
      </c>
      <c r="BS66">
        <f>IF(AND(BO66&lt;&gt;BO63,BO66&lt;&gt;BO64),BO66,IF(OR(AND(BO66=BO63,BO66&lt;&gt;BO64),AND(BO66&lt;&gt;BO63,BO66=BO64)),BR66,BP66))</f>
        <v>2</v>
      </c>
      <c r="BT66" t="str">
        <f>IF(AND(BO66&lt;&gt;BO63,BO66&lt;&gt;BO64),"n","y")</f>
        <v>y</v>
      </c>
      <c r="BW66" t="s">
        <v>30</v>
      </c>
      <c r="BX66">
        <f>IF(AND($G63&lt;$I63,$I63&lt;&gt;""),3,IF(AND($G63=$I63,$G63&lt;&gt;"",$I63&lt;&gt;""),1,0))+IF(AND($G66&gt;$I66,$G66&lt;&gt;""),3,IF(AND($G66=$I66,$G66&lt;&gt;"",$I66&lt;&gt;""),1,0))</f>
        <v>0</v>
      </c>
      <c r="BY66">
        <f>$I63+$G66</f>
        <v>0</v>
      </c>
      <c r="BZ66">
        <f>$G63+$I66</f>
        <v>0</v>
      </c>
      <c r="CA66">
        <f>BY66-BZ66</f>
        <v>0</v>
      </c>
      <c r="CB66">
        <f>BX66+(CA66/100)+(BY66/10000)</f>
        <v>0</v>
      </c>
      <c r="CC66">
        <f>RANK(CB66,CB63:CB66)</f>
        <v>1</v>
      </c>
      <c r="CD66">
        <f>IF(AND(CD63&lt;&gt;1,CD65&lt;&gt;1),1,IF(AND(CD63&lt;&gt;2,CD65&lt;&gt;2),2,3))</f>
        <v>1</v>
      </c>
      <c r="CE66">
        <f>IF(CH66="y",CB66+(CD66/100000),CB66)</f>
        <v>1E-05</v>
      </c>
      <c r="CF66">
        <f>RANK(CE66,CE63:CE66)</f>
        <v>3</v>
      </c>
      <c r="CG66">
        <f>IF(AND(CC66&lt;&gt;CC63,CC66&lt;&gt;CC65),CC66,IF(OR(AND(CC66=CC63,CC66&lt;&gt;CC65),AND(CC66&lt;&gt;CC63,CC66=CC65)),CF66,CD66))</f>
        <v>1</v>
      </c>
      <c r="CH66" t="str">
        <f>IF(AND(CC66&lt;&gt;CC63,CC66&lt;&gt;CC65),"n","y")</f>
        <v>y</v>
      </c>
      <c r="CK66" t="s">
        <v>30</v>
      </c>
      <c r="CL66">
        <f>IF(AND($G63&lt;$I63,$I63&lt;&gt;""),3,IF(AND($G63=$I63,$G63&lt;&gt;"",$I63&lt;&gt;""),1,0))+IF(AND($G65&gt;$I65,$G65&lt;&gt;""),3,IF(AND($G65=$I65,$G65&lt;&gt;"",$I65&lt;&gt;""),1,0))</f>
        <v>0</v>
      </c>
      <c r="CM66">
        <f>$I63+$G65</f>
        <v>0</v>
      </c>
      <c r="CN66">
        <f>$G63+$I65</f>
        <v>0</v>
      </c>
      <c r="CO66">
        <f>CM66-CN66</f>
        <v>0</v>
      </c>
      <c r="CP66">
        <f>CL66+(CO66/100)+(CM66/10000)</f>
        <v>0</v>
      </c>
      <c r="CQ66">
        <f>RANK(CP66,CP63:CP66)</f>
        <v>1</v>
      </c>
      <c r="CR66">
        <f>IF(AND(CR64&lt;&gt;1,CR65&lt;&gt;1),1,IF(AND(CR64&lt;&gt;2,CR65&lt;&gt;2),2,3))</f>
        <v>3</v>
      </c>
      <c r="CS66">
        <f>IF(CV66="y",CP66+(CR66/100000),CP66)</f>
        <v>3E-05</v>
      </c>
      <c r="CT66">
        <f>RANK(CS66,CS63:CS66)</f>
        <v>1</v>
      </c>
      <c r="CU66">
        <f>IF(AND(CQ66&lt;&gt;CQ64,CQ66&lt;&gt;CQ65),CQ66,IF(OR(AND(CQ66=CQ64,CQ66&lt;&gt;CQ65),AND(CQ66&lt;&gt;CQ64,CQ66=CQ65)),CT66,CR66))</f>
        <v>3</v>
      </c>
      <c r="CV66" t="str">
        <f>IF(AND(CQ66&lt;&gt;CQ64,CQ66&lt;&gt;CQ65),"n","y")</f>
        <v>y</v>
      </c>
      <c r="CY66" t="s">
        <v>30</v>
      </c>
      <c r="DK66" t="s">
        <v>30</v>
      </c>
      <c r="DW66" t="s">
        <v>30</v>
      </c>
      <c r="DX66">
        <f>IF(AND($G66&gt;$I66,$G66&lt;&gt;""),3,IF(AND($G66=$I66,$G66&lt;&gt;"",$I66&lt;&gt;""),1,0))</f>
        <v>0</v>
      </c>
      <c r="DY66">
        <f>$G66</f>
        <v>0</v>
      </c>
      <c r="DZ66">
        <f>$I66</f>
        <v>0</v>
      </c>
      <c r="EA66">
        <f>DY66-DZ66</f>
        <v>0</v>
      </c>
      <c r="EB66">
        <f>DX66+(EA66/100)+(DY66/10000)</f>
        <v>0</v>
      </c>
      <c r="EC66">
        <f>RANK(EB66,EB63:EB66)</f>
        <v>1</v>
      </c>
      <c r="ED66">
        <f>IF(ED63=1,2,1)</f>
        <v>2</v>
      </c>
      <c r="EE66">
        <f>IF(EC66&lt;&gt;EC63,EC66,ED66)</f>
        <v>2</v>
      </c>
      <c r="EF66" t="str">
        <f>IF(EC66&lt;&gt;EC63,"n","y")</f>
        <v>y</v>
      </c>
      <c r="EI66" t="s">
        <v>30</v>
      </c>
      <c r="EU66" t="s">
        <v>30</v>
      </c>
      <c r="EV66">
        <f>IF(AND($G65&gt;$I65,$G65&lt;&gt;""),3,IF(AND($G65=$I65,$G65&lt;&gt;"",$I65&lt;&gt;""),1,0))</f>
        <v>0</v>
      </c>
      <c r="EW66">
        <f>$G65</f>
        <v>0</v>
      </c>
      <c r="EX66">
        <f>$I65</f>
        <v>0</v>
      </c>
      <c r="EY66">
        <f>EW66-EX66</f>
        <v>0</v>
      </c>
      <c r="EZ66">
        <f>EV66+(EY66/100)+(EW66/10000)</f>
        <v>0</v>
      </c>
      <c r="FA66">
        <f>RANK(EZ66,EZ63:EZ66)</f>
        <v>1</v>
      </c>
      <c r="FB66">
        <f>IF(FB64=1,2,1)</f>
        <v>2</v>
      </c>
      <c r="FC66">
        <f>IF(FA66&lt;&gt;FA64,FA66,FB66)</f>
        <v>2</v>
      </c>
      <c r="FD66" t="str">
        <f>IF(FA66&lt;&gt;FA64,"n","y")</f>
        <v>y</v>
      </c>
      <c r="FG66" t="s">
        <v>30</v>
      </c>
      <c r="FH66">
        <f>IF(AND($G63&lt;$I63,$I63&lt;&gt;""),3,IF(AND($G63=$I63,$G63&lt;&gt;"",$I63&lt;&gt;""),1,0))</f>
        <v>0</v>
      </c>
      <c r="FI66">
        <f>$I63</f>
        <v>0</v>
      </c>
      <c r="FJ66">
        <f>$G63</f>
        <v>0</v>
      </c>
      <c r="FK66">
        <f>FI66-FJ66</f>
        <v>0</v>
      </c>
      <c r="FL66">
        <f>FH66+(FK66/100)+(FI66/10000)</f>
        <v>0</v>
      </c>
      <c r="FM66">
        <f>RANK(FL66,FL63:FL66)</f>
        <v>1</v>
      </c>
      <c r="FN66">
        <f>IF(FN65=1,2,1)</f>
        <v>2</v>
      </c>
      <c r="FO66">
        <f>IF(FM66&lt;&gt;FM65,FM66,FN66)</f>
        <v>2</v>
      </c>
      <c r="FP66" t="str">
        <f>IF(FM66&lt;&gt;FM65,"n","y")</f>
        <v>y</v>
      </c>
    </row>
    <row r="67" spans="1:27" ht="14.25">
      <c r="A67" s="1"/>
      <c r="B67" s="26">
        <v>38889</v>
      </c>
      <c r="C67" s="27">
        <v>0.875</v>
      </c>
      <c r="D67" s="30" t="s">
        <v>0</v>
      </c>
      <c r="E67" s="30"/>
      <c r="F67" s="30" t="s">
        <v>28</v>
      </c>
      <c r="G67" s="47"/>
      <c r="H67" s="38" t="s">
        <v>92</v>
      </c>
      <c r="I67" s="47"/>
      <c r="J67" s="57" t="s">
        <v>29</v>
      </c>
      <c r="K67" s="62"/>
      <c r="L67" s="34"/>
      <c r="M67" s="34"/>
      <c r="N67" s="34">
        <f>IF(AND(O63=3,O64=3,O65=3,O66=3),"* qualified for round of 16"&amp;IF(AND(VLOOKUP(M63,AD62:AR66,15,FALSE)="y",VLOOKUP(M63,AD62:AR66,15,FALSE)=VLOOKUP(M64,AD62:AR66,15,FALSE),U64&lt;&gt;U65)," (ranked after drawing of lots)",IF(VLOOKUP(M63,AD62:AR66,15,FALSE)="y"," after drawing of lots","")),"")</f>
      </c>
      <c r="O67" s="34"/>
      <c r="P67" s="34"/>
      <c r="Q67" s="34"/>
      <c r="R67" s="34"/>
      <c r="S67" s="34"/>
      <c r="T67" s="34"/>
      <c r="U67" s="34"/>
      <c r="V67" s="1"/>
      <c r="W67" s="14"/>
      <c r="X67">
        <f t="shared" si="8"/>
      </c>
      <c r="Y67">
        <f t="shared" si="9"/>
      </c>
      <c r="Z67">
        <f t="shared" si="10"/>
      </c>
      <c r="AA67">
        <f t="shared" si="11"/>
      </c>
    </row>
    <row r="68" spans="1:23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89">
        <f>IF(AND(O63=3,O64=3,O65=3,O66=3,VLOOKUP(M63,AD62:AR66,15,FALSE)&lt;&gt;VLOOKUP(M64,AD62:AR66,15,FALSE)),"**qualified for round of 16"&amp;IF(VLOOKUP(M64,AD62:AR66,15,FALSE)="y"," after drawing of lots",""),"")</f>
      </c>
      <c r="O68" s="1"/>
      <c r="P68" s="1"/>
      <c r="Q68" s="1"/>
      <c r="R68" s="1"/>
      <c r="S68" s="1"/>
      <c r="T68" s="1"/>
      <c r="U68" s="1"/>
      <c r="V68" s="1"/>
      <c r="W68" s="14"/>
    </row>
    <row r="69" spans="1:23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4"/>
    </row>
    <row r="70" spans="1:2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4"/>
    </row>
    <row r="71" spans="1:23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4"/>
    </row>
    <row r="72" spans="1:31" ht="14.25">
      <c r="A72" s="1"/>
      <c r="B72" s="1"/>
      <c r="C72" s="1"/>
      <c r="D72" s="1"/>
      <c r="E72" s="1"/>
      <c r="F72" s="1"/>
      <c r="G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Z72" s="4"/>
      <c r="AE72" s="5"/>
    </row>
    <row r="73" spans="1:3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Z73" s="4"/>
      <c r="AE73" s="5"/>
    </row>
    <row r="74" spans="1:27" ht="14.2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"/>
      <c r="X74" t="s">
        <v>11</v>
      </c>
      <c r="Y74" t="s">
        <v>13</v>
      </c>
      <c r="Z74" t="s">
        <v>12</v>
      </c>
      <c r="AA74" t="s">
        <v>12</v>
      </c>
    </row>
    <row r="75" spans="1:172" ht="14.25">
      <c r="A75" s="1"/>
      <c r="B75" s="23">
        <v>38879</v>
      </c>
      <c r="C75" s="49">
        <v>0.75</v>
      </c>
      <c r="D75" s="24" t="s">
        <v>21</v>
      </c>
      <c r="E75" s="51"/>
      <c r="F75" s="25" t="s">
        <v>31</v>
      </c>
      <c r="G75" s="46"/>
      <c r="H75" s="33" t="s">
        <v>92</v>
      </c>
      <c r="I75" s="46"/>
      <c r="J75" s="52" t="s">
        <v>32</v>
      </c>
      <c r="K75" s="51"/>
      <c r="L75" s="34"/>
      <c r="M75" s="35"/>
      <c r="N75" s="35"/>
      <c r="O75" s="63" t="s">
        <v>10</v>
      </c>
      <c r="P75" s="63" t="s">
        <v>11</v>
      </c>
      <c r="Q75" s="63" t="s">
        <v>12</v>
      </c>
      <c r="R75" s="63" t="s">
        <v>13</v>
      </c>
      <c r="S75" s="63" t="s">
        <v>14</v>
      </c>
      <c r="T75" s="63" t="s">
        <v>15</v>
      </c>
      <c r="U75" s="64" t="s">
        <v>16</v>
      </c>
      <c r="V75" s="1"/>
      <c r="X75">
        <f aca="true" t="shared" si="12" ref="X75:X80">IF(G75&gt;I75,F75,IF(I75&gt;G75,J75,""))</f>
      </c>
      <c r="Y75">
        <f aca="true" t="shared" si="13" ref="Y75:Y80">IF(G75&gt;I75,J75,IF(I75&gt;G75,F75,""))</f>
      </c>
      <c r="Z75">
        <f aca="true" t="shared" si="14" ref="Z75:Z80">IF(G75="","",IF(I75="","",IF(G75=I75,F75,"")))</f>
      </c>
      <c r="AA75">
        <f aca="true" t="shared" si="15" ref="AA75:AA80">IF(G75="","",IF(I75="","",IF(G75=I75,J75,"")))</f>
      </c>
      <c r="AE75" s="14"/>
      <c r="AF75" s="15" t="s">
        <v>67</v>
      </c>
      <c r="AG75" s="15" t="s">
        <v>68</v>
      </c>
      <c r="AH75" s="15" t="s">
        <v>69</v>
      </c>
      <c r="AI75" s="15" t="s">
        <v>66</v>
      </c>
      <c r="AJ75" s="15" t="s">
        <v>70</v>
      </c>
      <c r="AK75" s="15" t="s">
        <v>65</v>
      </c>
      <c r="AL75" s="15" t="s">
        <v>72</v>
      </c>
      <c r="AM75" s="15" t="s">
        <v>71</v>
      </c>
      <c r="AN75" s="15" t="s">
        <v>96</v>
      </c>
      <c r="AO75" s="15" t="s">
        <v>95</v>
      </c>
      <c r="AP75" s="15" t="s">
        <v>83</v>
      </c>
      <c r="AQ75" s="19" t="s">
        <v>84</v>
      </c>
      <c r="AR75" s="15" t="s">
        <v>85</v>
      </c>
      <c r="AS75" s="87"/>
      <c r="AV75" t="s">
        <v>71</v>
      </c>
      <c r="AW75" t="s">
        <v>70</v>
      </c>
      <c r="AX75" t="s">
        <v>65</v>
      </c>
      <c r="AY75" t="s">
        <v>72</v>
      </c>
      <c r="AZ75" s="15" t="s">
        <v>96</v>
      </c>
      <c r="BA75" s="15" t="s">
        <v>95</v>
      </c>
      <c r="BB75" s="15" t="s">
        <v>83</v>
      </c>
      <c r="BC75" s="15" t="s">
        <v>98</v>
      </c>
      <c r="BD75" s="15" t="s">
        <v>97</v>
      </c>
      <c r="BE75" s="15" t="s">
        <v>84</v>
      </c>
      <c r="BF75" s="15" t="s">
        <v>85</v>
      </c>
      <c r="BJ75" t="s">
        <v>71</v>
      </c>
      <c r="BK75" t="s">
        <v>70</v>
      </c>
      <c r="BL75" t="s">
        <v>65</v>
      </c>
      <c r="BM75" t="s">
        <v>72</v>
      </c>
      <c r="BN75" s="15" t="s">
        <v>96</v>
      </c>
      <c r="BO75" s="15" t="s">
        <v>95</v>
      </c>
      <c r="BP75" s="15" t="s">
        <v>83</v>
      </c>
      <c r="BQ75" s="15" t="s">
        <v>98</v>
      </c>
      <c r="BR75" s="15" t="s">
        <v>97</v>
      </c>
      <c r="BS75" s="15" t="s">
        <v>84</v>
      </c>
      <c r="BT75" s="15" t="s">
        <v>85</v>
      </c>
      <c r="BX75" t="s">
        <v>71</v>
      </c>
      <c r="BY75" t="s">
        <v>70</v>
      </c>
      <c r="BZ75" t="s">
        <v>65</v>
      </c>
      <c r="CA75" t="s">
        <v>72</v>
      </c>
      <c r="CB75" s="15" t="s">
        <v>96</v>
      </c>
      <c r="CC75" s="15" t="s">
        <v>95</v>
      </c>
      <c r="CD75" s="15" t="s">
        <v>83</v>
      </c>
      <c r="CE75" s="15" t="s">
        <v>98</v>
      </c>
      <c r="CF75" s="15" t="s">
        <v>97</v>
      </c>
      <c r="CG75" s="15" t="s">
        <v>84</v>
      </c>
      <c r="CH75" s="15" t="s">
        <v>85</v>
      </c>
      <c r="CL75" t="s">
        <v>71</v>
      </c>
      <c r="CM75" t="s">
        <v>70</v>
      </c>
      <c r="CN75" t="s">
        <v>65</v>
      </c>
      <c r="CO75" t="s">
        <v>72</v>
      </c>
      <c r="CP75" s="15" t="s">
        <v>96</v>
      </c>
      <c r="CQ75" s="15" t="s">
        <v>95</v>
      </c>
      <c r="CR75" s="15" t="s">
        <v>83</v>
      </c>
      <c r="CS75" s="15" t="s">
        <v>98</v>
      </c>
      <c r="CT75" s="15" t="s">
        <v>97</v>
      </c>
      <c r="CU75" s="15" t="s">
        <v>84</v>
      </c>
      <c r="CV75" s="15" t="s">
        <v>85</v>
      </c>
      <c r="CZ75" t="s">
        <v>71</v>
      </c>
      <c r="DA75" t="s">
        <v>70</v>
      </c>
      <c r="DB75" t="s">
        <v>65</v>
      </c>
      <c r="DC75" t="s">
        <v>72</v>
      </c>
      <c r="DD75" s="15" t="s">
        <v>96</v>
      </c>
      <c r="DE75" s="15" t="s">
        <v>95</v>
      </c>
      <c r="DF75" s="15" t="s">
        <v>83</v>
      </c>
      <c r="DG75" s="15" t="s">
        <v>84</v>
      </c>
      <c r="DH75" s="15" t="s">
        <v>85</v>
      </c>
      <c r="DL75" t="s">
        <v>71</v>
      </c>
      <c r="DM75" t="s">
        <v>70</v>
      </c>
      <c r="DN75" t="s">
        <v>65</v>
      </c>
      <c r="DO75" t="s">
        <v>72</v>
      </c>
      <c r="DP75" s="15" t="s">
        <v>96</v>
      </c>
      <c r="DQ75" s="15" t="s">
        <v>95</v>
      </c>
      <c r="DR75" s="15" t="s">
        <v>83</v>
      </c>
      <c r="DS75" s="15" t="s">
        <v>84</v>
      </c>
      <c r="DT75" s="15" t="s">
        <v>85</v>
      </c>
      <c r="DX75" t="s">
        <v>71</v>
      </c>
      <c r="DY75" t="s">
        <v>70</v>
      </c>
      <c r="DZ75" t="s">
        <v>65</v>
      </c>
      <c r="EA75" t="s">
        <v>72</v>
      </c>
      <c r="EB75" s="15" t="s">
        <v>96</v>
      </c>
      <c r="EC75" s="15" t="s">
        <v>95</v>
      </c>
      <c r="ED75" s="15" t="s">
        <v>83</v>
      </c>
      <c r="EE75" s="15" t="s">
        <v>84</v>
      </c>
      <c r="EF75" s="15" t="s">
        <v>85</v>
      </c>
      <c r="EJ75" t="s">
        <v>71</v>
      </c>
      <c r="EK75" t="s">
        <v>70</v>
      </c>
      <c r="EL75" t="s">
        <v>65</v>
      </c>
      <c r="EM75" t="s">
        <v>72</v>
      </c>
      <c r="EN75" s="15" t="s">
        <v>96</v>
      </c>
      <c r="EO75" s="15" t="s">
        <v>95</v>
      </c>
      <c r="EP75" s="15" t="s">
        <v>83</v>
      </c>
      <c r="EQ75" s="15" t="s">
        <v>84</v>
      </c>
      <c r="ER75" s="15" t="s">
        <v>85</v>
      </c>
      <c r="EV75" t="s">
        <v>71</v>
      </c>
      <c r="EW75" t="s">
        <v>70</v>
      </c>
      <c r="EX75" t="s">
        <v>65</v>
      </c>
      <c r="EY75" t="s">
        <v>72</v>
      </c>
      <c r="EZ75" s="15" t="s">
        <v>96</v>
      </c>
      <c r="FA75" s="15" t="s">
        <v>95</v>
      </c>
      <c r="FB75" s="15" t="s">
        <v>83</v>
      </c>
      <c r="FC75" s="15" t="s">
        <v>84</v>
      </c>
      <c r="FD75" s="15" t="s">
        <v>85</v>
      </c>
      <c r="FH75" t="s">
        <v>71</v>
      </c>
      <c r="FI75" t="s">
        <v>70</v>
      </c>
      <c r="FJ75" t="s">
        <v>65</v>
      </c>
      <c r="FK75" t="s">
        <v>72</v>
      </c>
      <c r="FL75" s="15" t="s">
        <v>96</v>
      </c>
      <c r="FM75" s="15" t="s">
        <v>95</v>
      </c>
      <c r="FN75" s="15" t="s">
        <v>83</v>
      </c>
      <c r="FO75" s="15" t="s">
        <v>84</v>
      </c>
      <c r="FP75" s="15" t="s">
        <v>85</v>
      </c>
    </row>
    <row r="76" spans="1:163" ht="14.25">
      <c r="A76" s="1"/>
      <c r="B76" s="26">
        <v>38879</v>
      </c>
      <c r="C76" s="65">
        <v>0.875</v>
      </c>
      <c r="D76" s="27" t="s">
        <v>22</v>
      </c>
      <c r="E76" s="56"/>
      <c r="F76" s="30" t="s">
        <v>33</v>
      </c>
      <c r="G76" s="47"/>
      <c r="H76" s="38" t="s">
        <v>92</v>
      </c>
      <c r="I76" s="47"/>
      <c r="J76" s="57" t="s">
        <v>34</v>
      </c>
      <c r="K76" s="56"/>
      <c r="L76" s="34"/>
      <c r="M76" s="33">
        <v>1</v>
      </c>
      <c r="N76" s="31" t="str">
        <f>VLOOKUP(M76,$AD75:$AM79,2,FALSE)&amp;AC76</f>
        <v>Mexico</v>
      </c>
      <c r="O76" s="39">
        <f>VLOOKUP(M76,$AD75:$AM79,3,FALSE)</f>
        <v>0</v>
      </c>
      <c r="P76" s="39">
        <f>VLOOKUP(M76,$AD75:$AM79,4,FALSE)</f>
        <v>0</v>
      </c>
      <c r="Q76" s="39">
        <f>VLOOKUP(M76,$AD75:$AM79,6,FALSE)</f>
        <v>0</v>
      </c>
      <c r="R76" s="39">
        <f>VLOOKUP(M76,$AD75:$AM79,5,FALSE)</f>
        <v>0</v>
      </c>
      <c r="S76" s="39">
        <f>VLOOKUP(M76,$AD75:$AM79,7,FALSE)</f>
        <v>0</v>
      </c>
      <c r="T76" s="39">
        <f>VLOOKUP(M76,$AD75:$AM79,8,FALSE)</f>
        <v>0</v>
      </c>
      <c r="U76" s="40">
        <f>VLOOKUP(M76,$AD75:$AM79,10,FALSE)</f>
        <v>0</v>
      </c>
      <c r="V76" s="1"/>
      <c r="X76">
        <f t="shared" si="12"/>
      </c>
      <c r="Y76">
        <f t="shared" si="13"/>
      </c>
      <c r="Z76">
        <f t="shared" si="14"/>
      </c>
      <c r="AA76">
        <f t="shared" si="15"/>
      </c>
      <c r="AC76">
        <f>IF(AND(O76=3,O77=3,O78=3,O79=3),"*","")</f>
      </c>
      <c r="AD76">
        <f>IF(AND(G75="",I75="",G76="",I76="",G77="",I77="",G78="",I78="",G79="",I79="",G80="",I80=""),1,AS76)</f>
        <v>1</v>
      </c>
      <c r="AE76" t="s">
        <v>31</v>
      </c>
      <c r="AF76">
        <f>IF(AND(G75&lt;&gt;"",I75&lt;&gt;""),1,COUNTA(G75,I75))+IF(AND(G77&lt;&gt;"",I77&lt;&gt;""),1,COUNTA(G77,I77))+IF(AND(G79&lt;&gt;"",I79&lt;&gt;""),1,COUNTA(G79,I79))</f>
        <v>0</v>
      </c>
      <c r="AG76">
        <f>COUNTIF(X75:X80,AE76)</f>
        <v>0</v>
      </c>
      <c r="AH76">
        <f>COUNTIF(Y75:Y80,AE76)</f>
        <v>0</v>
      </c>
      <c r="AI76">
        <f>COUNTIF(Z75:AA80,AE76)</f>
        <v>0</v>
      </c>
      <c r="AJ76">
        <f>G75+G77+I79</f>
        <v>0</v>
      </c>
      <c r="AK76">
        <f>I75+I77+G79</f>
        <v>0</v>
      </c>
      <c r="AL76">
        <f>AJ76-AK76</f>
        <v>0</v>
      </c>
      <c r="AM76">
        <f>AG76*3+AI76</f>
        <v>0</v>
      </c>
      <c r="AN76">
        <f>AM76+(AL76/100)+(AJ76/10000)</f>
        <v>0</v>
      </c>
      <c r="AO76">
        <f>RANK(AN76,AN76:AN79)</f>
        <v>1</v>
      </c>
      <c r="AP76">
        <f ca="1">ROUND(RAND()*(4-1)+1,0)</f>
        <v>3</v>
      </c>
      <c r="AQ76" s="20">
        <f>Final(AO76,AO77,AO78,AO79,BE76,BS76,CG76,CU76,DG76,DS76,EE76,EQ76,FC76,FO76)</f>
        <v>3</v>
      </c>
      <c r="AR76" t="str">
        <f>Final_by(AO76,AO77,AO78,AO79,BF76,BT76,CH76,CV76,DH76,DT76,EF76,ER76,FD76,FP76)</f>
        <v>y</v>
      </c>
      <c r="AS76" s="86">
        <v>1</v>
      </c>
      <c r="AU76" t="s">
        <v>31</v>
      </c>
      <c r="AV76">
        <f>IF(AND($G75&gt;$I75,$G75&lt;&gt;""),3,IF(AND($G75=$I75,$G75&lt;&gt;"",$I75&lt;&gt;""),1,0))+IF(AND($G77&gt;$I77,$G77&lt;&gt;""),3,IF(AND($G77=$I77,$G77&lt;&gt;"",$I77&lt;&gt;""),1,0))</f>
        <v>0</v>
      </c>
      <c r="AW76">
        <f>$G75+$G77</f>
        <v>0</v>
      </c>
      <c r="AX76">
        <f>$I75+$I77</f>
        <v>0</v>
      </c>
      <c r="AY76">
        <f>AW76-AX76</f>
        <v>0</v>
      </c>
      <c r="AZ76">
        <f>AV76+(AY76/100)+(AW76/10000)</f>
        <v>0</v>
      </c>
      <c r="BA76">
        <f>RANK(AZ76,AZ76:AZ79)</f>
        <v>1</v>
      </c>
      <c r="BB76">
        <f ca="1">ROUND(RAND()*(3-1)+1,0)</f>
        <v>2</v>
      </c>
      <c r="BC76">
        <f>IF(BF76="y",AZ76+(BB76/100000),AZ76)</f>
        <v>2E-05</v>
      </c>
      <c r="BD76">
        <f>RANK(BC76,BC76:BC78)</f>
        <v>2</v>
      </c>
      <c r="BE76">
        <f>IF(AND(BA76&lt;&gt;BA77,BA76&lt;&gt;BA78),BA76,IF(OR(AND(BA76=BA77,BA76&lt;&gt;BA78),AND(BA76&lt;&gt;BA77,BA76=BA78)),BD76,BB76))</f>
        <v>2</v>
      </c>
      <c r="BF76" t="str">
        <f>IF(AND(BA76&lt;&gt;BA77,BA76&lt;&gt;BA78),"n","y")</f>
        <v>y</v>
      </c>
      <c r="BI76" t="s">
        <v>31</v>
      </c>
      <c r="BJ76">
        <f>IF(AND($G75&gt;$I75,$G75&lt;&gt;""),3,IF(AND($G75=$I75,$G75&lt;&gt;"",$I75&lt;&gt;""),1,0))+IF(AND($I79&gt;$G79,$I79&lt;&gt;""),3,IF(AND($I79=$G79,$G79&lt;&gt;"",$I79&lt;&gt;""),1,0))</f>
        <v>0</v>
      </c>
      <c r="BK76">
        <f>$G75+$I79</f>
        <v>0</v>
      </c>
      <c r="BL76">
        <f>$I75+$G79</f>
        <v>0</v>
      </c>
      <c r="BM76">
        <f>BK76-BL76</f>
        <v>0</v>
      </c>
      <c r="BN76">
        <f>BJ76+(BM76/100)+(BK76/10000)</f>
        <v>0</v>
      </c>
      <c r="BO76">
        <f>RANK(BN76,BN76:BN79)</f>
        <v>1</v>
      </c>
      <c r="BP76">
        <f ca="1">ROUND(RAND()*(3-1)+1,0)</f>
        <v>3</v>
      </c>
      <c r="BQ76">
        <f>IF(BT76="y",BN76+(BP76/100000),BN76)</f>
        <v>3E-05</v>
      </c>
      <c r="BR76">
        <f>RANK(BQ76,BQ76:BQ79)</f>
        <v>1</v>
      </c>
      <c r="BS76">
        <f>IF(AND(BO76&lt;&gt;BO77,BO76&lt;&gt;BO79),BO76,IF(OR(AND(BO76=BO77,BO76&lt;&gt;BO79),AND(BO76&lt;&gt;BO77,BO76=BO79)),BR76,BP76))</f>
        <v>3</v>
      </c>
      <c r="BT76" t="str">
        <f>IF(AND(BO76&lt;&gt;BO77,BO76&lt;&gt;BO79),"n","y")</f>
        <v>y</v>
      </c>
      <c r="BW76" t="s">
        <v>31</v>
      </c>
      <c r="BX76">
        <f>IF(AND($G77&gt;$I77,$G77&lt;&gt;""),3,IF(AND($G77=$I77,$G77&lt;&gt;"",$I77&lt;&gt;""),1,0))+IF(AND($I79&gt;$G79,$I79&lt;&gt;""),3,IF(AND($I79=$G79,$G79&lt;&gt;"",$I79&lt;&gt;""),1,0))</f>
        <v>0</v>
      </c>
      <c r="BY76">
        <f>$G77+$I79</f>
        <v>0</v>
      </c>
      <c r="BZ76">
        <f>$I77+$G79</f>
        <v>0</v>
      </c>
      <c r="CA76">
        <f>BY76-BZ76</f>
        <v>0</v>
      </c>
      <c r="CB76">
        <f>BX76+(CA76/100)+(BY76/10000)</f>
        <v>0</v>
      </c>
      <c r="CC76">
        <f>RANK(CB76,CB76:CB79)</f>
        <v>1</v>
      </c>
      <c r="CD76">
        <f ca="1">ROUND(RAND()*(3-1)+1,0)</f>
        <v>2</v>
      </c>
      <c r="CE76">
        <f>IF(CH76="y",CB76+(CD76/100000),CB76)</f>
        <v>2E-05</v>
      </c>
      <c r="CF76">
        <f>RANK(CE76,CE76:CE79)</f>
        <v>2</v>
      </c>
      <c r="CG76">
        <f>IF(AND(CC76&lt;&gt;CC78,CC76&lt;&gt;CC79),CC76,IF(OR(AND(CC76=CC78,CC76&lt;&gt;CC79),AND(CC76&lt;&gt;CC78,CC76=CC79)),CF76,CD76))</f>
        <v>2</v>
      </c>
      <c r="CH76" t="str">
        <f>IF(AND(CC76&lt;&gt;CC78,CC76&lt;&gt;CC79),"n","y")</f>
        <v>y</v>
      </c>
      <c r="CK76" t="s">
        <v>31</v>
      </c>
      <c r="CY76" t="s">
        <v>31</v>
      </c>
      <c r="CZ76">
        <f>IF(AND($G75&gt;$I75,$G75&lt;&gt;""),3,IF(AND($G75=$I75,$G75&lt;&gt;"",$I75&lt;&gt;""),1,0))</f>
        <v>0</v>
      </c>
      <c r="DA76">
        <f>$G75</f>
        <v>0</v>
      </c>
      <c r="DB76">
        <f>$I75</f>
        <v>0</v>
      </c>
      <c r="DC76">
        <f>DA76-DB76</f>
        <v>0</v>
      </c>
      <c r="DD76">
        <f>CZ76+(DC76/100)+(DA76/10000)</f>
        <v>0</v>
      </c>
      <c r="DE76">
        <f>RANK(DD76,DD76:DD79)</f>
        <v>1</v>
      </c>
      <c r="DF76">
        <f ca="1">ROUND(RAND()*(2-1)+1,0)</f>
        <v>2</v>
      </c>
      <c r="DG76">
        <f>IF(DE76&lt;&gt;DE77,DE76,DF76)</f>
        <v>2</v>
      </c>
      <c r="DH76" t="str">
        <f>IF(DE76&lt;&gt;DE77,"n","y")</f>
        <v>y</v>
      </c>
      <c r="DK76" t="s">
        <v>31</v>
      </c>
      <c r="DL76">
        <f>IF(AND($G77&gt;$I77,$G77&lt;&gt;""),3,IF(AND($G77=$I77,$G77&lt;&gt;"",$I77&lt;&gt;""),1,0))</f>
        <v>0</v>
      </c>
      <c r="DM76">
        <f>$G77</f>
        <v>0</v>
      </c>
      <c r="DN76">
        <f>$I77</f>
        <v>0</v>
      </c>
      <c r="DO76">
        <f>DM76-DN76</f>
        <v>0</v>
      </c>
      <c r="DP76">
        <f>DL76+(DO76/100)+(DM76/10000)</f>
        <v>0</v>
      </c>
      <c r="DQ76">
        <f>RANK(DP76,DP76:DP79)</f>
        <v>1</v>
      </c>
      <c r="DR76">
        <f ca="1">ROUND(RAND()*(2-1)+1,0)</f>
        <v>2</v>
      </c>
      <c r="DS76">
        <f>IF(DQ76&lt;&gt;DQ78,DQ76,DR76)</f>
        <v>2</v>
      </c>
      <c r="DT76" t="str">
        <f>IF(DQ76&lt;&gt;DQ78,"n","y")</f>
        <v>y</v>
      </c>
      <c r="DW76" t="s">
        <v>31</v>
      </c>
      <c r="DX76">
        <f>IF(AND($G79&lt;$I79,$I79&lt;&gt;""),3,IF(AND($G79=$I79,$G79&lt;&gt;"",$I79&lt;&gt;""),1,0))</f>
        <v>0</v>
      </c>
      <c r="DY76">
        <f>$I79</f>
        <v>0</v>
      </c>
      <c r="DZ76">
        <f>$G79</f>
        <v>0</v>
      </c>
      <c r="EA76">
        <f>DY76-DZ76</f>
        <v>0</v>
      </c>
      <c r="EB76">
        <f>DX76+(EA76/100)+(DY76/10000)</f>
        <v>0</v>
      </c>
      <c r="EC76">
        <f>RANK(EB76,EB76:EB79)</f>
        <v>1</v>
      </c>
      <c r="ED76">
        <f ca="1">ROUND(RAND()*(2-1)+1,0)</f>
        <v>2</v>
      </c>
      <c r="EE76">
        <f>IF(EC76&lt;&gt;EC79,EC76,ED76)</f>
        <v>2</v>
      </c>
      <c r="EF76" t="str">
        <f>IF(EC76&lt;&gt;EC79,"n","y")</f>
        <v>y</v>
      </c>
      <c r="EI76" t="s">
        <v>31</v>
      </c>
      <c r="EU76" t="s">
        <v>31</v>
      </c>
      <c r="FG76" t="s">
        <v>31</v>
      </c>
    </row>
    <row r="77" spans="1:163" ht="14.25">
      <c r="A77" s="1"/>
      <c r="B77" s="23">
        <v>38884</v>
      </c>
      <c r="C77" s="49">
        <v>0.875</v>
      </c>
      <c r="D77" s="24" t="s">
        <v>5</v>
      </c>
      <c r="E77" s="51"/>
      <c r="F77" s="31" t="s">
        <v>31</v>
      </c>
      <c r="G77" s="47"/>
      <c r="H77" s="33" t="s">
        <v>92</v>
      </c>
      <c r="I77" s="47"/>
      <c r="J77" s="52" t="s">
        <v>33</v>
      </c>
      <c r="K77" s="51"/>
      <c r="L77" s="34"/>
      <c r="M77" s="38">
        <v>2</v>
      </c>
      <c r="N77" s="30" t="str">
        <f>VLOOKUP(M77,$AD75:$AM79,2,FALSE)&amp;IF(VLOOKUP(M76,AD75:AR79,15,FALSE)&lt;&gt;VLOOKUP(M77,AD75:AR79,15,FALSE),AC77,AC76)</f>
        <v>Iran</v>
      </c>
      <c r="O77" s="41">
        <f>VLOOKUP(M77,$AD75:$AM79,3,FALSE)</f>
        <v>0</v>
      </c>
      <c r="P77" s="41">
        <f>VLOOKUP(M77,$AD75:$AM79,4,FALSE)</f>
        <v>0</v>
      </c>
      <c r="Q77" s="41">
        <f>VLOOKUP(M77,$AD75:$AM79,6,FALSE)</f>
        <v>0</v>
      </c>
      <c r="R77" s="41">
        <f>VLOOKUP(M77,$AD75:$AM79,5,FALSE)</f>
        <v>0</v>
      </c>
      <c r="S77" s="41">
        <f>VLOOKUP(M77,$AD75:$AM79,7,FALSE)</f>
        <v>0</v>
      </c>
      <c r="T77" s="41">
        <f>VLOOKUP(M77,$AD75:$AM79,8,FALSE)</f>
        <v>0</v>
      </c>
      <c r="U77" s="42">
        <f>VLOOKUP(M77,$AD75:$AM79,10,FALSE)</f>
        <v>0</v>
      </c>
      <c r="V77" s="1"/>
      <c r="X77">
        <f t="shared" si="12"/>
      </c>
      <c r="Y77">
        <f t="shared" si="13"/>
      </c>
      <c r="Z77">
        <f t="shared" si="14"/>
      </c>
      <c r="AA77">
        <f t="shared" si="15"/>
      </c>
      <c r="AC77">
        <f>IF(AND(O76=3,O77=3,O78=3,O79=3),"**","")</f>
      </c>
      <c r="AD77">
        <f>IF(AND(G75="",I75="",G76="",I76="",G77="",I77="",G78="",I78="",G79="",I79="",G80="",I80=""),2,AS77)</f>
        <v>2</v>
      </c>
      <c r="AE77" t="s">
        <v>32</v>
      </c>
      <c r="AF77">
        <f>IF(AND(G75&lt;&gt;"",I75&lt;&gt;""),1,COUNTA(G75,I75))+IF(AND(G78&lt;&gt;"",I78&lt;&gt;""),1,COUNTA(G78,I78))+IF(AND(G80&lt;&gt;"",I80&lt;&gt;""),1,COUNTA(G80,I80))</f>
        <v>0</v>
      </c>
      <c r="AG77">
        <f>COUNTIF(X75:X80,AE77)</f>
        <v>0</v>
      </c>
      <c r="AH77">
        <f>COUNTIF(Y75:Y80,AE77)</f>
        <v>0</v>
      </c>
      <c r="AI77">
        <f>COUNTIF(Z75:AA80,AE77)</f>
        <v>0</v>
      </c>
      <c r="AJ77">
        <f>I75+I78+G80</f>
        <v>0</v>
      </c>
      <c r="AK77">
        <f>G75+G78+I80</f>
        <v>0</v>
      </c>
      <c r="AL77">
        <f>AJ77-AK77</f>
        <v>0</v>
      </c>
      <c r="AM77">
        <f>AG77*3+AI77</f>
        <v>0</v>
      </c>
      <c r="AN77">
        <f>AM77+(AL77/100)+(AJ77/10000)</f>
        <v>0</v>
      </c>
      <c r="AO77">
        <f>RANK(AN77,AN76:AN79)</f>
        <v>1</v>
      </c>
      <c r="AP77">
        <f ca="1">IF(AP76=1,CHOOSE(ROUND(RAND()*(3-1)+1,0),2,3,4),IF(AP76=2,CHOOSE(ROUND(RAND()*(3-1)+1,0),1,3,4),IF(AP76=3,CHOOSE(ROUND(RAND()*(3-1)+1,0),1,2,4),IF(AP76=4,CHOOSE(ROUND(RAND()*(3-1)+1,0),2,3,1)))))</f>
        <v>4</v>
      </c>
      <c r="AQ77" s="20">
        <f>Final(AO77,AO76,AO78,AO79,BE76,BS76,CG76,CU76,DG76,DS76,EE76,EQ76,FC76,FO76)</f>
        <v>4</v>
      </c>
      <c r="AR77" t="str">
        <f>Final_by(AO77,AO76,AO78,AO79,BF76,BT76,CH76,CV76,DH76,DT76,EF76,ER76,FD76,FP76)</f>
        <v>y</v>
      </c>
      <c r="AS77" s="86">
        <v>2</v>
      </c>
      <c r="AU77" t="s">
        <v>32</v>
      </c>
      <c r="AV77">
        <f>IF(AND($G75&lt;$I75,$I75&lt;&gt;""),3,IF(AND($G75=$I75,$G75&lt;&gt;"",$I75&lt;&gt;""),1,0))+IF(AND($G80&gt;$I80,$G80&lt;&gt;""),3,IF(AND($G80=$I80,$G80&lt;&gt;"",$I80&lt;&gt;""),1,0))</f>
        <v>0</v>
      </c>
      <c r="AW77">
        <f>$I75+$G80</f>
        <v>0</v>
      </c>
      <c r="AX77">
        <f>$G75+$I80</f>
        <v>0</v>
      </c>
      <c r="AY77">
        <f>AW77-AX77</f>
        <v>0</v>
      </c>
      <c r="AZ77">
        <f>AV77+(AY77/100)+(AW77/10000)</f>
        <v>0</v>
      </c>
      <c r="BA77">
        <f>RANK(AZ77,AZ76:AZ79)</f>
        <v>1</v>
      </c>
      <c r="BB77">
        <f ca="1">IF(BB76=1,CHOOSE(ROUND(RAND()*(2-1)+1,0),2,3),IF(BB76=2,CHOOSE(ROUND(RAND()*(2-1)+1,0),1,3),IF(BB76=3,CHOOSE(ROUND(RAND()*(2-1)+1,0),1,2))))</f>
        <v>3</v>
      </c>
      <c r="BC77">
        <f>IF(BF77="y",AZ77+(BB77/100000),AZ77)</f>
        <v>3E-05</v>
      </c>
      <c r="BD77">
        <f>RANK(BC77,BC76:BC78)</f>
        <v>1</v>
      </c>
      <c r="BE77">
        <f>IF(AND(BA77&lt;&gt;BA76,BA77&lt;&gt;BA78),BA77,IF(OR(AND(BA77=BA76,BA77&lt;&gt;BA78),AND(BA77&lt;&gt;BA76,BA77=BA78)),BD77,BB77))</f>
        <v>3</v>
      </c>
      <c r="BF77" t="str">
        <f>IF(AND(BA77&lt;&gt;BA76,BA77&lt;&gt;BA78),"n","y")</f>
        <v>y</v>
      </c>
      <c r="BI77" t="s">
        <v>32</v>
      </c>
      <c r="BJ77">
        <f>IF(AND($G75&lt;$I75,$I75&lt;&gt;""),3,IF(AND($G75=$I75,$G75&lt;&gt;"",$I75&lt;&gt;""),1,0))+IF(AND($I78&gt;$G78,$I78&lt;&gt;""),3,IF(AND($G78=$I78,$G78&lt;&gt;"",$I78&lt;&gt;""),1,0))</f>
        <v>0</v>
      </c>
      <c r="BK77">
        <f>$I75+$I78</f>
        <v>0</v>
      </c>
      <c r="BL77">
        <f>$G75+$G78</f>
        <v>0</v>
      </c>
      <c r="BM77">
        <f>BK77-BL77</f>
        <v>0</v>
      </c>
      <c r="BN77">
        <f>BJ77+(BM77/100)+(BK77/10000)</f>
        <v>0</v>
      </c>
      <c r="BO77">
        <f>RANK(BN77,BN76:BN79)</f>
        <v>1</v>
      </c>
      <c r="BP77">
        <f ca="1">IF(BP76=1,CHOOSE(ROUND(RAND()*(2-1)+1,0),2,3),IF(BP76=2,CHOOSE(ROUND(RAND()*(2-1)+1,0),1,3),IF(BP76=3,CHOOSE(ROUND(RAND()*(2-1)+1,0),1,2))))</f>
        <v>2</v>
      </c>
      <c r="BQ77">
        <f>IF(BT77="y",BN77+(BP77/100000),BN77)</f>
        <v>2E-05</v>
      </c>
      <c r="BR77">
        <f>RANK(BQ77,BQ76:BQ79)</f>
        <v>2</v>
      </c>
      <c r="BS77">
        <f>IF(AND(BO77&lt;&gt;BO76,BO77&lt;&gt;BO79),BO77,IF(OR(AND(BO77=BO76,BO77&lt;&gt;BO79),AND(BO77&lt;&gt;BO76,BO77=BO79)),BR77,BP77))</f>
        <v>2</v>
      </c>
      <c r="BT77" t="str">
        <f>IF(AND(BO77&lt;&gt;BO76,BO77&lt;&gt;BO79),"n","y")</f>
        <v>y</v>
      </c>
      <c r="BW77" t="s">
        <v>32</v>
      </c>
      <c r="CK77" t="s">
        <v>32</v>
      </c>
      <c r="CL77">
        <f>IF(AND($G80&gt;$I80,$G80&lt;&gt;""),3,IF(AND($G80=$I80,$G80&lt;&gt;"",$I80&lt;&gt;""),1,0))+IF(AND($I78&gt;$G78,$I78&lt;&gt;""),3,IF(AND($G78=$I78,$G78&lt;&gt;"",$I78&lt;&gt;""),1,0))</f>
        <v>0</v>
      </c>
      <c r="CM77">
        <f>$I78+$G80</f>
        <v>0</v>
      </c>
      <c r="CN77">
        <f>$G78+$I80</f>
        <v>0</v>
      </c>
      <c r="CO77">
        <f>CM77-CN77</f>
        <v>0</v>
      </c>
      <c r="CP77">
        <f>CL77+(CO77/100)+(CM77/10000)</f>
        <v>0</v>
      </c>
      <c r="CQ77">
        <f>RANK(CP77,CP76:CP79)</f>
        <v>1</v>
      </c>
      <c r="CR77">
        <f ca="1">ROUND(RAND()*(3-1)+1,0)</f>
        <v>2</v>
      </c>
      <c r="CS77">
        <f>IF(CV77="y",CP77+(CR77/100000),CP77)</f>
        <v>2E-05</v>
      </c>
      <c r="CT77">
        <f>RANK(CS77,CS76:CS79)</f>
        <v>2</v>
      </c>
      <c r="CU77">
        <f>IF(AND(CQ77&lt;&gt;CQ78,CQ77&lt;&gt;CQ79),CQ77,IF(OR(AND(CQ77=CQ78,CQ77&lt;&gt;CQ79),AND(CQ77&lt;&gt;CQ78,CQ77=CQ79)),CT77,CR77))</f>
        <v>2</v>
      </c>
      <c r="CV77" t="str">
        <f>IF(AND(CQ77&lt;&gt;CQ78,CQ77&lt;&gt;CQ79),"n","y")</f>
        <v>y</v>
      </c>
      <c r="CY77" t="s">
        <v>32</v>
      </c>
      <c r="CZ77">
        <f>IF(AND($G75&lt;$I75,$I75&lt;&gt;""),3,IF(AND($G75=$I75,$G75&lt;&gt;"",$I75&lt;&gt;""),1,0))</f>
        <v>0</v>
      </c>
      <c r="DA77">
        <f>$I75</f>
        <v>0</v>
      </c>
      <c r="DB77">
        <f>$G75</f>
        <v>0</v>
      </c>
      <c r="DC77">
        <f>DA77-DB77</f>
        <v>0</v>
      </c>
      <c r="DD77">
        <f>CZ77+(DC77/100)+(DA77/10000)</f>
        <v>0</v>
      </c>
      <c r="DE77">
        <f>RANK(DD77,DD76:DD79)</f>
        <v>1</v>
      </c>
      <c r="DF77">
        <f>IF(DF76=1,2,1)</f>
        <v>1</v>
      </c>
      <c r="DG77">
        <f>IF(DE77&lt;&gt;DE76,DE77,DF77)</f>
        <v>1</v>
      </c>
      <c r="DH77" t="str">
        <f>IF(DE77&lt;&gt;DE76,"n","y")</f>
        <v>y</v>
      </c>
      <c r="DK77" t="s">
        <v>32</v>
      </c>
      <c r="DW77" t="s">
        <v>32</v>
      </c>
      <c r="EI77" t="s">
        <v>32</v>
      </c>
      <c r="EJ77">
        <f>IF(AND($G80&gt;$I80,$G80&lt;&gt;""),3,IF(AND($G80=$I80,$G80&lt;&gt;"",$I80&lt;&gt;""),1,0))</f>
        <v>0</v>
      </c>
      <c r="EK77">
        <f>$G80</f>
        <v>0</v>
      </c>
      <c r="EL77">
        <f>$I80</f>
        <v>0</v>
      </c>
      <c r="EM77">
        <f>EK77-EL77</f>
        <v>0</v>
      </c>
      <c r="EN77">
        <f>EJ77+(EM77/100)+(EK77/10000)</f>
        <v>0</v>
      </c>
      <c r="EO77">
        <f>RANK(EN77,EN76:EN79)</f>
        <v>1</v>
      </c>
      <c r="EP77">
        <f ca="1">ROUND(RAND()*(2-1)+1,0)</f>
        <v>1</v>
      </c>
      <c r="EQ77">
        <f>IF(EO77&lt;&gt;EO78,EO77,EP77)</f>
        <v>1</v>
      </c>
      <c r="ER77" t="str">
        <f>IF(EO77&lt;&gt;EO78,"n","y")</f>
        <v>y</v>
      </c>
      <c r="EU77" t="s">
        <v>32</v>
      </c>
      <c r="EV77">
        <f>IF(AND($G78&lt;$I78,$I78&lt;&gt;""),3,IF(AND($G78=$I78,$G78&lt;&gt;"",$I78&lt;&gt;""),1,0))</f>
        <v>0</v>
      </c>
      <c r="EW77">
        <f>$I78</f>
        <v>0</v>
      </c>
      <c r="EX77">
        <f>$G78</f>
        <v>0</v>
      </c>
      <c r="EY77">
        <f>EW77-EX77</f>
        <v>0</v>
      </c>
      <c r="EZ77">
        <f>EV77+(EY77/100)+(EW77/10000)</f>
        <v>0</v>
      </c>
      <c r="FA77">
        <f>RANK(EZ77,EZ76:EZ79)</f>
        <v>1</v>
      </c>
      <c r="FB77">
        <f ca="1">ROUND(RAND()*(2-1)+1,0)</f>
        <v>1</v>
      </c>
      <c r="FC77">
        <f>IF(FA77&lt;&gt;FA79,FA77,FB77)</f>
        <v>1</v>
      </c>
      <c r="FD77" t="str">
        <f>IF(FA77&lt;&gt;FA79,"n","y")</f>
        <v>y</v>
      </c>
      <c r="FG77" t="s">
        <v>32</v>
      </c>
    </row>
    <row r="78" spans="1:172" ht="14.25">
      <c r="A78" s="1"/>
      <c r="B78" s="26">
        <v>38885</v>
      </c>
      <c r="C78" s="65">
        <v>0.625</v>
      </c>
      <c r="D78" s="27" t="s">
        <v>20</v>
      </c>
      <c r="E78" s="56"/>
      <c r="F78" s="30" t="s">
        <v>34</v>
      </c>
      <c r="G78" s="47"/>
      <c r="H78" s="38" t="s">
        <v>92</v>
      </c>
      <c r="I78" s="47"/>
      <c r="J78" s="57" t="s">
        <v>32</v>
      </c>
      <c r="K78" s="56"/>
      <c r="L78" s="34"/>
      <c r="M78" s="33">
        <v>3</v>
      </c>
      <c r="N78" s="31" t="str">
        <f>VLOOKUP(M78,$AD75:$AM79,2,FALSE)</f>
        <v>Angola</v>
      </c>
      <c r="O78" s="39">
        <f>VLOOKUP(M78,$AD75:$AM79,3,FALSE)</f>
        <v>0</v>
      </c>
      <c r="P78" s="39">
        <f>VLOOKUP(M78,$AD75:$AM79,4,FALSE)</f>
        <v>0</v>
      </c>
      <c r="Q78" s="39">
        <f>VLOOKUP(M78,$AD75:$AM79,6,FALSE)</f>
        <v>0</v>
      </c>
      <c r="R78" s="39">
        <f>VLOOKUP(M78,$AD75:$AM79,5,FALSE)</f>
        <v>0</v>
      </c>
      <c r="S78" s="39">
        <f>VLOOKUP(M78,$AD75:$AM79,7,FALSE)</f>
        <v>0</v>
      </c>
      <c r="T78" s="39">
        <f>VLOOKUP(M78,$AD75:$AM79,8,FALSE)</f>
        <v>0</v>
      </c>
      <c r="U78" s="40">
        <f>VLOOKUP(M78,$AD75:$AM79,10,FALSE)</f>
        <v>0</v>
      </c>
      <c r="V78" s="1"/>
      <c r="X78">
        <f t="shared" si="12"/>
      </c>
      <c r="Y78">
        <f t="shared" si="13"/>
      </c>
      <c r="Z78">
        <f t="shared" si="14"/>
      </c>
      <c r="AA78">
        <f t="shared" si="15"/>
      </c>
      <c r="AD78">
        <f>IF(AND(G75="",I75="",G76="",I76="",G77="",I77="",G78="",I78="",G79="",I79="",G80="",I80=""),3,AS78)</f>
        <v>3</v>
      </c>
      <c r="AE78" t="s">
        <v>33</v>
      </c>
      <c r="AF78">
        <f>IF(AND(G76&lt;&gt;"",I76&lt;&gt;""),1,COUNTA(G76,I76))+IF(AND(G77&lt;&gt;"",I77&lt;&gt;""),1,COUNTA(G77,I77))+IF(AND(G80&lt;&gt;"",I80&lt;&gt;""),1,COUNTA(G80,I80))</f>
        <v>0</v>
      </c>
      <c r="AG78">
        <f>COUNTIF(X75:X80,AE78)</f>
        <v>0</v>
      </c>
      <c r="AH78">
        <f>COUNTIF(Y75:Y80,AE78)</f>
        <v>0</v>
      </c>
      <c r="AI78">
        <f>COUNTIF(Z75:AA80,AE78)</f>
        <v>0</v>
      </c>
      <c r="AJ78">
        <f>G76+I77+I80</f>
        <v>0</v>
      </c>
      <c r="AK78">
        <f>I76+G77+G80</f>
        <v>0</v>
      </c>
      <c r="AL78">
        <f>AJ78-AK78</f>
        <v>0</v>
      </c>
      <c r="AM78">
        <f>AG78*3+AI78</f>
        <v>0</v>
      </c>
      <c r="AN78">
        <f>AM78+(AL78/100)+(AJ78/10000)</f>
        <v>0</v>
      </c>
      <c r="AO78">
        <f>RANK(AN78,AN76:AN79)</f>
        <v>1</v>
      </c>
      <c r="AP78">
        <f ca="1">IF(AP76*AP77=2,CHOOSE(ROUND(RAND()*(2-1)+1,0),3,4),IF(AP76*AP77=3,CHOOSE(ROUND(RAND()*(2-1)+1,0),2,4),IF(AP76*AP77=4,CHOOSE(ROUND(RAND()*(2-1)+1,0),2,3),IF(AP76*AP77=6,CHOOSE(ROUND(RAND()*(2-1)+1,0),1,4),IF(AP76*AP77=8,CHOOSE(ROUND(RAND()*(2-1)+1,0),1,3),IF(AP76*AP77=12,CHOOSE(ROUND((2-1)+1,0),1,2)))))))</f>
        <v>2</v>
      </c>
      <c r="AQ78" s="20">
        <f>Final(AO78,AO76,AO77,AO79,BE76,BS76,CG76,CU76,DG76,DS76,EE76,EQ76,FC76,FO76)</f>
        <v>2</v>
      </c>
      <c r="AR78" t="str">
        <f>Final_by(AO78,AO76,AO77,AO79,BF76,BT76,CH76,CV76,DH76,DT76,EF76,ER76,FD76,FP76)</f>
        <v>y</v>
      </c>
      <c r="AS78" s="86">
        <v>4</v>
      </c>
      <c r="AU78" t="s">
        <v>33</v>
      </c>
      <c r="AV78">
        <f>IF(AND($G77&lt;$I77,$I77&lt;&gt;""),3,IF(AND($G77=$I77,$G77&lt;&gt;"",$I77&lt;&gt;""),1,0))+IF(AND($G80&lt;$I80,$G80&lt;&gt;""),3,IF(AND($G80=$I80,$G80&lt;&gt;"",$I80&lt;&gt;""),1,0))</f>
        <v>0</v>
      </c>
      <c r="AW78">
        <f>$I77+$I80</f>
        <v>0</v>
      </c>
      <c r="AX78">
        <f>$G77+$G80</f>
        <v>0</v>
      </c>
      <c r="AY78">
        <f>AW78-AX78</f>
        <v>0</v>
      </c>
      <c r="AZ78">
        <f>AV78+(AY78/100)+(AW78/10000)</f>
        <v>0</v>
      </c>
      <c r="BA78">
        <f>RANK(AZ78,AZ76:AZ79)</f>
        <v>1</v>
      </c>
      <c r="BB78">
        <f>IF(AND(BB76&lt;&gt;1,BB77&lt;&gt;1),1,IF(AND(BB76&lt;&gt;2,BB77&lt;&gt;2),2,3))</f>
        <v>1</v>
      </c>
      <c r="BC78">
        <f>IF(BF78="y",AZ78+(BB78/100000),AZ78)</f>
        <v>1E-05</v>
      </c>
      <c r="BD78">
        <f>RANK(BC78,BC76:BC78)</f>
        <v>3</v>
      </c>
      <c r="BE78">
        <f>IF(AND(BA78&lt;&gt;BA76,BA78&lt;&gt;BA77),BA78,IF(OR(AND(BA78=BA76,BA78&lt;&gt;BA77),AND(BA78&lt;&gt;BA76,BA78=BA77)),BD78,BB78))</f>
        <v>1</v>
      </c>
      <c r="BF78" t="str">
        <f>IF(AND(BA78&lt;&gt;BA76,BA78&lt;&gt;BA77),"n","y")</f>
        <v>y</v>
      </c>
      <c r="BI78" t="s">
        <v>33</v>
      </c>
      <c r="BW78" t="s">
        <v>33</v>
      </c>
      <c r="BX78">
        <f>IF(AND($G77&lt;$I77,$I77&lt;&gt;""),3,IF(AND($G77=$I77,$G77&lt;&gt;"",$I77&lt;&gt;""),1,0))+IF(AND($G76&gt;$I76,$G76&lt;&gt;""),3,IF(AND($I76=$G76,$G76&lt;&gt;"",$I76&lt;&gt;""),1,0))</f>
        <v>0</v>
      </c>
      <c r="BY78">
        <f>$G76+$I77</f>
        <v>0</v>
      </c>
      <c r="BZ78">
        <f>$G77+$I76</f>
        <v>0</v>
      </c>
      <c r="CA78">
        <f>BY78-BZ78</f>
        <v>0</v>
      </c>
      <c r="CB78">
        <f>BX78+(CA78/100)+(BY78/10000)</f>
        <v>0</v>
      </c>
      <c r="CC78">
        <f>RANK(CB78,CB76:CB79)</f>
        <v>1</v>
      </c>
      <c r="CD78">
        <f ca="1">IF(CD76=1,CHOOSE(ROUND(RAND()*(2-1)+1,0),2,3),IF(CD76=2,CHOOSE(ROUND(RAND()*(2-1)+1,0),1,3),IF(CD76=3,CHOOSE(ROUND(RAND()*(2-1)+1,0),1,2))))</f>
        <v>3</v>
      </c>
      <c r="CE78">
        <f>IF(CH78="y",CB78+(CD78/100000),CB78)</f>
        <v>3E-05</v>
      </c>
      <c r="CF78">
        <f>RANK(CE78,CE76:CE79)</f>
        <v>1</v>
      </c>
      <c r="CG78">
        <f>IF(AND(CC78&lt;&gt;CC76,CC78&lt;&gt;CC79),CC78,IF(OR(AND(CC78=CC76,CC78&lt;&gt;CC79),AND(CC78&lt;&gt;CC76,CC78=CC79)),CF78,CD78))</f>
        <v>3</v>
      </c>
      <c r="CH78" t="str">
        <f>IF(AND(CC78&lt;&gt;CC76,CC78&lt;&gt;CC79),"n","y")</f>
        <v>y</v>
      </c>
      <c r="CK78" t="s">
        <v>33</v>
      </c>
      <c r="CL78">
        <f>IF(AND($G80&lt;$I80,$I80&lt;&gt;""),3,IF(AND($G80=$I80,$G80&lt;&gt;"",$I80&lt;&gt;""),1,0))+IF(AND($G76&gt;$I76,$G76&lt;&gt;""),3,IF(AND($I76=$G76,$G76&lt;&gt;"",$I76&lt;&gt;""),1,0))</f>
        <v>0</v>
      </c>
      <c r="CM78">
        <f>$G76+$I80</f>
        <v>0</v>
      </c>
      <c r="CN78">
        <f>$I76+$G80</f>
        <v>0</v>
      </c>
      <c r="CO78">
        <f>CM78-CN78</f>
        <v>0</v>
      </c>
      <c r="CP78">
        <f>CL78+(CO78/100)+(CM78/10000)</f>
        <v>0</v>
      </c>
      <c r="CQ78">
        <f>RANK(CP78,CP76:CP79)</f>
        <v>1</v>
      </c>
      <c r="CR78">
        <f ca="1">IF(CR77=1,CHOOSE(ROUND(RAND()*(2-1)+1,0),2,3),IF(CR77=2,CHOOSE(ROUND(RAND()*(2-1)+1,0),1,3),IF(CR77=3,CHOOSE(ROUND(RAND()*(2-1)+1,0),1,2))))</f>
        <v>3</v>
      </c>
      <c r="CS78">
        <f>IF(CV78="y",CP78+(CR78/100000),CP78)</f>
        <v>3E-05</v>
      </c>
      <c r="CT78">
        <f>RANK(CS78,CS76:CS79)</f>
        <v>1</v>
      </c>
      <c r="CU78">
        <f>IF(AND(CQ78&lt;&gt;CQ77,CQ78&lt;&gt;CQ79),CQ78,IF(OR(AND(CQ78=CQ77,CQ78&lt;&gt;CQ79),AND(CQ78&lt;&gt;CQ77,CQ78=CQ79)),CT78,CR78))</f>
        <v>3</v>
      </c>
      <c r="CV78" t="str">
        <f>IF(AND(CQ78&lt;&gt;CQ77,CQ78&lt;&gt;CQ79),"n","y")</f>
        <v>y</v>
      </c>
      <c r="CY78" t="s">
        <v>33</v>
      </c>
      <c r="DK78" t="s">
        <v>33</v>
      </c>
      <c r="DL78">
        <f>IF(AND($G77&lt;$I77,$I77&lt;&gt;""),3,IF(AND($G77=$I77,$G77&lt;&gt;"",$I77&lt;&gt;""),1,0))</f>
        <v>0</v>
      </c>
      <c r="DM78">
        <f>$I77</f>
        <v>0</v>
      </c>
      <c r="DN78">
        <f>$G77</f>
        <v>0</v>
      </c>
      <c r="DO78">
        <f>DM78-DN78</f>
        <v>0</v>
      </c>
      <c r="DP78">
        <f>DL78+(DO78/100)+(DM78/10000)</f>
        <v>0</v>
      </c>
      <c r="DQ78">
        <f>RANK(DP78,DP76:DP79)</f>
        <v>1</v>
      </c>
      <c r="DR78">
        <f>IF(DR76=1,2,1)</f>
        <v>1</v>
      </c>
      <c r="DS78">
        <f>IF(DQ78&lt;&gt;DQ76,DQ78,DR78)</f>
        <v>1</v>
      </c>
      <c r="DT78" t="str">
        <f>IF(DQ78&lt;&gt;DQ76,"n","y")</f>
        <v>y</v>
      </c>
      <c r="DW78" t="s">
        <v>33</v>
      </c>
      <c r="EI78" t="s">
        <v>33</v>
      </c>
      <c r="EJ78">
        <f>IF(AND($G80&lt;$I80,$I80&lt;&gt;""),3,IF(AND($G80=$I80,$G80&lt;&gt;"",$I80&lt;&gt;""),1,0))</f>
        <v>0</v>
      </c>
      <c r="EK78">
        <f>$I80</f>
        <v>0</v>
      </c>
      <c r="EL78">
        <f>$G80</f>
        <v>0</v>
      </c>
      <c r="EM78">
        <f>EK78-EL78</f>
        <v>0</v>
      </c>
      <c r="EN78">
        <f>EJ78+(EM78/100)+(EK78/10000)</f>
        <v>0</v>
      </c>
      <c r="EO78">
        <f>RANK(EN78,EN76:EN79)</f>
        <v>1</v>
      </c>
      <c r="EP78">
        <f>IF(EP77=1,2,1)</f>
        <v>2</v>
      </c>
      <c r="EQ78">
        <f>IF(EO78&lt;&gt;EO77,EO78,EP78)</f>
        <v>2</v>
      </c>
      <c r="ER78" t="str">
        <f>IF(EO78&lt;&gt;EO77,"n","y")</f>
        <v>y</v>
      </c>
      <c r="EU78" t="s">
        <v>33</v>
      </c>
      <c r="FG78" t="s">
        <v>33</v>
      </c>
      <c r="FH78">
        <f>IF(AND($G76&gt;$I76,$G76&lt;&gt;""),3,IF(AND($G76=$I76,$G76&lt;&gt;"",$I76&lt;&gt;""),1,0))</f>
        <v>0</v>
      </c>
      <c r="FI78">
        <f>$G76</f>
        <v>0</v>
      </c>
      <c r="FJ78">
        <f>$I76</f>
        <v>0</v>
      </c>
      <c r="FK78">
        <f>FI78-FJ78</f>
        <v>0</v>
      </c>
      <c r="FL78">
        <f>FH78+(FK78/100)+(FI78/10000)</f>
        <v>0</v>
      </c>
      <c r="FM78">
        <f>RANK(FL78,FL76:FL79)</f>
        <v>1</v>
      </c>
      <c r="FN78">
        <f ca="1">ROUND(RAND()*(2-1)+1,0)</f>
        <v>1</v>
      </c>
      <c r="FO78">
        <f>IF(FM78&lt;&gt;FM79,FM78,FN78)</f>
        <v>1</v>
      </c>
      <c r="FP78" t="str">
        <f>IF(FM78&lt;&gt;FM79,"n","y")</f>
        <v>y</v>
      </c>
    </row>
    <row r="79" spans="1:172" ht="14.25">
      <c r="A79" s="1"/>
      <c r="B79" s="23">
        <v>38889</v>
      </c>
      <c r="C79" s="49">
        <v>0.6666666666666666</v>
      </c>
      <c r="D79" s="24" t="s">
        <v>1</v>
      </c>
      <c r="E79" s="51"/>
      <c r="F79" s="31" t="s">
        <v>34</v>
      </c>
      <c r="G79" s="47"/>
      <c r="H79" s="33" t="s">
        <v>92</v>
      </c>
      <c r="I79" s="47"/>
      <c r="J79" s="52" t="s">
        <v>31</v>
      </c>
      <c r="K79" s="51"/>
      <c r="L79" s="34"/>
      <c r="M79" s="38">
        <v>4</v>
      </c>
      <c r="N79" s="30" t="str">
        <f>VLOOKUP(M79,$AD75:$AM79,2,FALSE)</f>
        <v>Portugal</v>
      </c>
      <c r="O79" s="41">
        <f>VLOOKUP(M79,$AD75:$AM79,3,FALSE)</f>
        <v>0</v>
      </c>
      <c r="P79" s="41">
        <f>VLOOKUP(M79,$AD75:$AM79,4,FALSE)</f>
        <v>0</v>
      </c>
      <c r="Q79" s="41">
        <f>VLOOKUP(M79,$AD75:$AM79,6,FALSE)</f>
        <v>0</v>
      </c>
      <c r="R79" s="41">
        <f>VLOOKUP(M79,$AD75:$AM79,5,FALSE)</f>
        <v>0</v>
      </c>
      <c r="S79" s="41">
        <f>VLOOKUP(M79,$AD75:$AM79,7,FALSE)</f>
        <v>0</v>
      </c>
      <c r="T79" s="41">
        <f>VLOOKUP(M79,$AD75:$AM79,8,FALSE)</f>
        <v>0</v>
      </c>
      <c r="U79" s="42">
        <f>VLOOKUP(M79,$AD75:$AM79,10,FALSE)</f>
        <v>0</v>
      </c>
      <c r="V79" s="1"/>
      <c r="X79">
        <f t="shared" si="12"/>
      </c>
      <c r="Y79">
        <f t="shared" si="13"/>
      </c>
      <c r="Z79">
        <f t="shared" si="14"/>
      </c>
      <c r="AA79">
        <f t="shared" si="15"/>
      </c>
      <c r="AD79">
        <f>IF(AND(G75="",I75="",G76="",I76="",G77="",I77="",G78="",I78="",G79="",I79="",G80="",I80=""),4,AS79)</f>
        <v>4</v>
      </c>
      <c r="AE79" t="s">
        <v>34</v>
      </c>
      <c r="AF79">
        <f>IF(AND(G76&lt;&gt;"",I76&lt;&gt;""),1,COUNTA(G76,I76))+IF(AND(G78&lt;&gt;"",I78&lt;&gt;""),1,COUNTA(G78,I78))+IF(AND(G79&lt;&gt;"",I79&lt;&gt;""),1,COUNTA(G79,I79))</f>
        <v>0</v>
      </c>
      <c r="AG79">
        <f>COUNTIF(X75:X80,AE79)</f>
        <v>0</v>
      </c>
      <c r="AH79">
        <f>COUNTIF(Y75:Y80,AE79)</f>
        <v>0</v>
      </c>
      <c r="AI79">
        <f>COUNTIF(Z75:AA80,AE79)</f>
        <v>0</v>
      </c>
      <c r="AJ79">
        <f>I76+G78+G79</f>
        <v>0</v>
      </c>
      <c r="AK79">
        <f>G76+I78+I79</f>
        <v>0</v>
      </c>
      <c r="AL79">
        <f>AJ79-AK79</f>
        <v>0</v>
      </c>
      <c r="AM79">
        <f>AG79*3+AI79</f>
        <v>0</v>
      </c>
      <c r="AN79">
        <f>AM79+(AL79/100)+(AJ79/10000)</f>
        <v>0</v>
      </c>
      <c r="AO79">
        <f>RANK(AN79,AN76:AN79)</f>
        <v>1</v>
      </c>
      <c r="AP79">
        <f>IF(AND(AP76&lt;&gt;1,AP77&lt;&gt;1,AP78&lt;&gt;1),1,IF(AND(AP76&lt;&gt;2,AP77&lt;&gt;2,AP78&lt;&gt;2),2,IF(AND(AP76&lt;&gt;3,AP77&lt;&gt;3,AP78&lt;&gt;3),3,IF(AND(AP76&lt;&gt;4,AP77&lt;&gt;4,AP78&lt;&gt;4),4))))</f>
        <v>1</v>
      </c>
      <c r="AQ79" s="20">
        <f>Final(AO79,AO76,AO77,AO78,BE76,BS76,CG76,CU76,DG76,DS76,EE76,EQ76,FC76,FO76)</f>
        <v>1</v>
      </c>
      <c r="AR79" t="str">
        <f>Final_by(AO79,AO76,AO77,AO78,BF76,BT76,CH76,CV76,DH76,DT76,EF76,ER76,FD76,FP76)</f>
        <v>y</v>
      </c>
      <c r="AS79" s="86">
        <v>3</v>
      </c>
      <c r="AU79" t="s">
        <v>34</v>
      </c>
      <c r="BI79" t="s">
        <v>34</v>
      </c>
      <c r="BJ79">
        <f>IF(AND($G78&gt;$I78,$G78&lt;&gt;""),3,IF(AND($G78=$I78,$G78&lt;&gt;"",$I78&lt;&gt;""),1,0))+IF(AND($G79&gt;$I79,$G79&lt;&gt;""),3,IF(AND($G79=$I79,$G79&lt;&gt;"",$I79&lt;&gt;""),1,0))</f>
        <v>0</v>
      </c>
      <c r="BK79">
        <f>$G78+$G79</f>
        <v>0</v>
      </c>
      <c r="BL79">
        <f>$I78+$I79</f>
        <v>0</v>
      </c>
      <c r="BM79">
        <f>BK79-BL79</f>
        <v>0</v>
      </c>
      <c r="BN79">
        <f>BJ79+(BM79/100)+(BK79/10000)</f>
        <v>0</v>
      </c>
      <c r="BO79">
        <f>RANK(BN79,BN76:BN79)</f>
        <v>1</v>
      </c>
      <c r="BP79">
        <f>IF(AND(BP76&lt;&gt;1,BP77&lt;&gt;1),1,IF(AND(BP76&lt;&gt;2,BP77&lt;&gt;2),2,3))</f>
        <v>1</v>
      </c>
      <c r="BQ79">
        <f>IF(BT79="y",BN79+(BP79/100000),BN79)</f>
        <v>1E-05</v>
      </c>
      <c r="BR79">
        <f>RANK(BQ79,BQ76:BQ79)</f>
        <v>3</v>
      </c>
      <c r="BS79">
        <f>IF(AND(BO79&lt;&gt;BO76,BO79&lt;&gt;BO77),BO79,IF(OR(AND(BO79=BO76,BO79&lt;&gt;BO77),AND(BO79&lt;&gt;BO76,BO79=BO77)),BR79,BP79))</f>
        <v>1</v>
      </c>
      <c r="BT79" t="str">
        <f>IF(AND(BO79&lt;&gt;BO76,BO79&lt;&gt;BO77),"n","y")</f>
        <v>y</v>
      </c>
      <c r="BW79" t="s">
        <v>34</v>
      </c>
      <c r="BX79">
        <f>IF(AND($G76&lt;$I76,$I76&lt;&gt;""),3,IF(AND($G76=$I76,$G76&lt;&gt;"",$I76&lt;&gt;""),1,0))+IF(AND($G79&gt;$I79,$G79&lt;&gt;""),3,IF(AND($G79=$I79,$G79&lt;&gt;"",$I79&lt;&gt;""),1,0))</f>
        <v>0</v>
      </c>
      <c r="BY79">
        <f>$I76+$G79</f>
        <v>0</v>
      </c>
      <c r="BZ79">
        <f>$G76+$I79</f>
        <v>0</v>
      </c>
      <c r="CA79">
        <f>BY79-BZ79</f>
        <v>0</v>
      </c>
      <c r="CB79">
        <f>BX79+(CA79/100)+(BY79/10000)</f>
        <v>0</v>
      </c>
      <c r="CC79">
        <f>RANK(CB79,CB76:CB79)</f>
        <v>1</v>
      </c>
      <c r="CD79">
        <f>IF(AND(CD76&lt;&gt;1,CD78&lt;&gt;1),1,IF(AND(CD76&lt;&gt;2,CD78&lt;&gt;2),2,3))</f>
        <v>1</v>
      </c>
      <c r="CE79">
        <f>IF(CH79="y",CB79+(CD79/100000),CB79)</f>
        <v>1E-05</v>
      </c>
      <c r="CF79">
        <f>RANK(CE79,CE76:CE79)</f>
        <v>3</v>
      </c>
      <c r="CG79">
        <f>IF(AND(CC79&lt;&gt;CC76,CC79&lt;&gt;CC78),CC79,IF(OR(AND(CC79=CC76,CC79&lt;&gt;CC78),AND(CC79&lt;&gt;CC76,CC79=CC78)),CF79,CD79))</f>
        <v>1</v>
      </c>
      <c r="CH79" t="str">
        <f>IF(AND(CC79&lt;&gt;CC76,CC79&lt;&gt;CC78),"n","y")</f>
        <v>y</v>
      </c>
      <c r="CK79" t="s">
        <v>34</v>
      </c>
      <c r="CL79">
        <f>IF(AND($G76&lt;$I76,$I76&lt;&gt;""),3,IF(AND($G76=$I76,$G76&lt;&gt;"",$I76&lt;&gt;""),1,0))+IF(AND($G78&gt;$I78,$G78&lt;&gt;""),3,IF(AND($G78=$I78,$G78&lt;&gt;"",$I78&lt;&gt;""),1,0))</f>
        <v>0</v>
      </c>
      <c r="CM79">
        <f>$I76+$G78</f>
        <v>0</v>
      </c>
      <c r="CN79">
        <f>$G76+$I78</f>
        <v>0</v>
      </c>
      <c r="CO79">
        <f>CM79-CN79</f>
        <v>0</v>
      </c>
      <c r="CP79">
        <f>CL79+(CO79/100)+(CM79/10000)</f>
        <v>0</v>
      </c>
      <c r="CQ79">
        <f>RANK(CP79,CP76:CP79)</f>
        <v>1</v>
      </c>
      <c r="CR79">
        <f>IF(AND(CR77&lt;&gt;1,CR78&lt;&gt;1),1,IF(AND(CR77&lt;&gt;2,CR78&lt;&gt;2),2,3))</f>
        <v>1</v>
      </c>
      <c r="CS79">
        <f>IF(CV79="y",CP79+(CR79/100000),CP79)</f>
        <v>1E-05</v>
      </c>
      <c r="CT79">
        <f>RANK(CS79,CS76:CS79)</f>
        <v>3</v>
      </c>
      <c r="CU79">
        <f>IF(AND(CQ79&lt;&gt;CQ77,CQ79&lt;&gt;CQ78),CQ79,IF(OR(AND(CQ79=CQ77,CQ79&lt;&gt;CQ78),AND(CQ79&lt;&gt;CQ77,CQ79=CQ78)),CT79,CR79))</f>
        <v>1</v>
      </c>
      <c r="CV79" t="str">
        <f>IF(AND(CQ79&lt;&gt;CQ77,CQ79&lt;&gt;CQ78),"n","y")</f>
        <v>y</v>
      </c>
      <c r="CY79" t="s">
        <v>34</v>
      </c>
      <c r="DK79" t="s">
        <v>34</v>
      </c>
      <c r="DW79" t="s">
        <v>34</v>
      </c>
      <c r="DX79">
        <f>IF(AND($G79&gt;$I79,$G79&lt;&gt;""),3,IF(AND($G79=$I79,$G79&lt;&gt;"",$I79&lt;&gt;""),1,0))</f>
        <v>0</v>
      </c>
      <c r="DY79">
        <f>$G79</f>
        <v>0</v>
      </c>
      <c r="DZ79">
        <f>$I79</f>
        <v>0</v>
      </c>
      <c r="EA79">
        <f>DY79-DZ79</f>
        <v>0</v>
      </c>
      <c r="EB79">
        <f>DX79+(EA79/100)+(DY79/10000)</f>
        <v>0</v>
      </c>
      <c r="EC79">
        <f>RANK(EB79,EB76:EB79)</f>
        <v>1</v>
      </c>
      <c r="ED79">
        <f>IF(ED76=1,2,1)</f>
        <v>1</v>
      </c>
      <c r="EE79">
        <f>IF(EC79&lt;&gt;EC76,EC79,ED79)</f>
        <v>1</v>
      </c>
      <c r="EF79" t="str">
        <f>IF(EC79&lt;&gt;EC76,"n","y")</f>
        <v>y</v>
      </c>
      <c r="EI79" t="s">
        <v>34</v>
      </c>
      <c r="EU79" t="s">
        <v>34</v>
      </c>
      <c r="EV79">
        <f>IF(AND($G78&gt;$I78,$G78&lt;&gt;""),3,IF(AND($G78=$I78,$G78&lt;&gt;"",$I78&lt;&gt;""),1,0))</f>
        <v>0</v>
      </c>
      <c r="EW79">
        <f>$G78</f>
        <v>0</v>
      </c>
      <c r="EX79">
        <f>$I78</f>
        <v>0</v>
      </c>
      <c r="EY79">
        <f>EW79-EX79</f>
        <v>0</v>
      </c>
      <c r="EZ79">
        <f>EV79+(EY79/100)+(EW79/10000)</f>
        <v>0</v>
      </c>
      <c r="FA79">
        <f>RANK(EZ79,EZ76:EZ79)</f>
        <v>1</v>
      </c>
      <c r="FB79">
        <f>IF(FB77=1,2,1)</f>
        <v>2</v>
      </c>
      <c r="FC79">
        <f>IF(FA79&lt;&gt;FA77,FA79,FB79)</f>
        <v>2</v>
      </c>
      <c r="FD79" t="str">
        <f>IF(FA79&lt;&gt;FA77,"n","y")</f>
        <v>y</v>
      </c>
      <c r="FG79" t="s">
        <v>34</v>
      </c>
      <c r="FH79">
        <f>IF(AND($G76&lt;$I76,$I76&lt;&gt;""),3,IF(AND($G76=$I76,$G76&lt;&gt;"",$I76&lt;&gt;""),1,0))</f>
        <v>0</v>
      </c>
      <c r="FI79">
        <f>$I76</f>
        <v>0</v>
      </c>
      <c r="FJ79">
        <f>$G76</f>
        <v>0</v>
      </c>
      <c r="FK79">
        <f>FI79-FJ79</f>
        <v>0</v>
      </c>
      <c r="FL79">
        <f>FH79+(FK79/100)+(FI79/10000)</f>
        <v>0</v>
      </c>
      <c r="FM79">
        <f>RANK(FL79,FL76:FL79)</f>
        <v>1</v>
      </c>
      <c r="FN79">
        <f>IF(FN78=1,2,1)</f>
        <v>2</v>
      </c>
      <c r="FO79">
        <f>IF(FM79&lt;&gt;FM78,FM79,FN79)</f>
        <v>2</v>
      </c>
      <c r="FP79" t="str">
        <f>IF(FM79&lt;&gt;FM78,"n","y")</f>
        <v>y</v>
      </c>
    </row>
    <row r="80" spans="1:27" ht="14.25">
      <c r="A80" s="1"/>
      <c r="B80" s="26">
        <v>38889</v>
      </c>
      <c r="C80" s="65">
        <v>0.6666666666666666</v>
      </c>
      <c r="D80" s="27" t="s">
        <v>25</v>
      </c>
      <c r="E80" s="56"/>
      <c r="F80" s="30" t="s">
        <v>32</v>
      </c>
      <c r="G80" s="47"/>
      <c r="H80" s="38" t="s">
        <v>92</v>
      </c>
      <c r="I80" s="47"/>
      <c r="J80" s="57" t="s">
        <v>33</v>
      </c>
      <c r="K80" s="56"/>
      <c r="L80" s="34"/>
      <c r="M80" s="34"/>
      <c r="N80" s="34">
        <f>IF(AND(O76=3,O77=3,O78=3,O79=3),"* qualified for round of 16"&amp;IF(AND(VLOOKUP(M76,AD75:AR79,15,FALSE)="y",VLOOKUP(M76,AD75:AR79,15,FALSE)=VLOOKUP(M77,AD75:AR79,15,FALSE),U77&lt;&gt;U78)," (ranked after drawing of lots)",IF(VLOOKUP(M76,AD75:AR79,15,FALSE)="y"," after drawing of lots","")),"")</f>
      </c>
      <c r="O80" s="34"/>
      <c r="P80" s="34"/>
      <c r="Q80" s="34"/>
      <c r="R80" s="34"/>
      <c r="S80" s="34"/>
      <c r="T80" s="34"/>
      <c r="U80" s="34"/>
      <c r="V80" s="1"/>
      <c r="X80">
        <f t="shared" si="12"/>
      </c>
      <c r="Y80">
        <f t="shared" si="13"/>
      </c>
      <c r="Z80">
        <f t="shared" si="14"/>
      </c>
      <c r="AA80">
        <f t="shared" si="15"/>
      </c>
    </row>
    <row r="81" spans="1:22" ht="14.25">
      <c r="A81" s="1"/>
      <c r="B81" s="23"/>
      <c r="C81" s="49"/>
      <c r="D81" s="24"/>
      <c r="E81" s="90"/>
      <c r="F81" s="31"/>
      <c r="G81" s="91"/>
      <c r="H81" s="33"/>
      <c r="I81" s="91"/>
      <c r="J81" s="52"/>
      <c r="K81" s="90"/>
      <c r="L81" s="34"/>
      <c r="M81" s="34"/>
      <c r="N81" s="34">
        <f>IF(AND(O76=3,O77=3,O78=3,O79=3,VLOOKUP(M76,AD75:AR79,15,FALSE)&lt;&gt;VLOOKUP(M77,AD75:AR79,15,FALSE)),"**qualified for round of 16"&amp;IF(VLOOKUP(M77,AD75:AR79,15,FALSE)="y"," after drawing of lots",""),"")</f>
      </c>
      <c r="O81" s="34"/>
      <c r="P81" s="34"/>
      <c r="Q81" s="34"/>
      <c r="R81" s="34"/>
      <c r="S81" s="34"/>
      <c r="T81" s="34"/>
      <c r="U81" s="34"/>
      <c r="V81" s="1"/>
    </row>
    <row r="82" spans="1:22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89"/>
      <c r="O82" s="1"/>
      <c r="P82" s="1"/>
      <c r="Q82" s="1"/>
      <c r="R82" s="1"/>
      <c r="S82" s="1"/>
      <c r="T82" s="1"/>
      <c r="U82" s="1"/>
      <c r="V82" s="1"/>
    </row>
    <row r="83" spans="1:22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"/>
      <c r="B85" s="1"/>
      <c r="C85" s="1"/>
      <c r="D85" s="1"/>
      <c r="E85" s="1"/>
      <c r="G85" s="1"/>
      <c r="H85" s="1"/>
      <c r="J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"/>
      <c r="B86" s="1"/>
      <c r="C86" s="1"/>
      <c r="D86" s="1"/>
      <c r="E86" s="1"/>
      <c r="F86" s="1"/>
      <c r="H86" s="1"/>
      <c r="I86" s="1"/>
      <c r="J86" s="1"/>
      <c r="K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7" ht="14.25">
      <c r="A87" s="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"/>
      <c r="X87" t="s">
        <v>11</v>
      </c>
      <c r="Y87" t="s">
        <v>13</v>
      </c>
      <c r="Z87" t="s">
        <v>12</v>
      </c>
      <c r="AA87" t="s">
        <v>12</v>
      </c>
    </row>
    <row r="88" spans="1:172" ht="14.25">
      <c r="A88" s="1"/>
      <c r="B88" s="23">
        <v>38880</v>
      </c>
      <c r="C88" s="24">
        <v>0.875</v>
      </c>
      <c r="D88" s="31" t="s">
        <v>5</v>
      </c>
      <c r="E88" s="51"/>
      <c r="F88" s="25" t="s">
        <v>35</v>
      </c>
      <c r="G88" s="46"/>
      <c r="H88" s="33" t="s">
        <v>92</v>
      </c>
      <c r="I88" s="46"/>
      <c r="J88" s="52" t="s">
        <v>36</v>
      </c>
      <c r="K88" s="34"/>
      <c r="L88" s="34"/>
      <c r="M88" s="35"/>
      <c r="N88" s="35"/>
      <c r="O88" s="63" t="s">
        <v>10</v>
      </c>
      <c r="P88" s="63" t="s">
        <v>11</v>
      </c>
      <c r="Q88" s="63" t="s">
        <v>12</v>
      </c>
      <c r="R88" s="63" t="s">
        <v>13</v>
      </c>
      <c r="S88" s="63" t="s">
        <v>14</v>
      </c>
      <c r="T88" s="63" t="s">
        <v>15</v>
      </c>
      <c r="U88" s="64" t="s">
        <v>16</v>
      </c>
      <c r="V88" s="1"/>
      <c r="X88">
        <f aca="true" t="shared" si="16" ref="X88:X93">IF(G88&gt;I88,F88,IF(I88&gt;G88,J88,""))</f>
      </c>
      <c r="Y88">
        <f aca="true" t="shared" si="17" ref="Y88:Y93">IF(G88&gt;I88,J88,IF(I88&gt;G88,F88,""))</f>
      </c>
      <c r="Z88">
        <f aca="true" t="shared" si="18" ref="Z88:Z93">IF(G88="","",IF(I88="","",IF(G88=I88,F88,"")))</f>
      </c>
      <c r="AA88">
        <f aca="true" t="shared" si="19" ref="AA88:AA93">IF(G88="","",IF(I88="","",IF(G88=I88,J88,"")))</f>
      </c>
      <c r="AE88" s="14"/>
      <c r="AF88" s="15" t="s">
        <v>67</v>
      </c>
      <c r="AG88" s="15" t="s">
        <v>68</v>
      </c>
      <c r="AH88" s="15" t="s">
        <v>69</v>
      </c>
      <c r="AI88" s="15" t="s">
        <v>66</v>
      </c>
      <c r="AJ88" s="15" t="s">
        <v>70</v>
      </c>
      <c r="AK88" s="15" t="s">
        <v>65</v>
      </c>
      <c r="AL88" s="15" t="s">
        <v>72</v>
      </c>
      <c r="AM88" s="15" t="s">
        <v>71</v>
      </c>
      <c r="AN88" s="15" t="s">
        <v>96</v>
      </c>
      <c r="AO88" s="15" t="s">
        <v>95</v>
      </c>
      <c r="AP88" s="15" t="s">
        <v>83</v>
      </c>
      <c r="AQ88" s="19" t="s">
        <v>84</v>
      </c>
      <c r="AR88" s="15" t="s">
        <v>85</v>
      </c>
      <c r="AS88" s="87"/>
      <c r="AV88" t="s">
        <v>71</v>
      </c>
      <c r="AW88" t="s">
        <v>70</v>
      </c>
      <c r="AX88" t="s">
        <v>65</v>
      </c>
      <c r="AY88" t="s">
        <v>72</v>
      </c>
      <c r="AZ88" s="15" t="s">
        <v>96</v>
      </c>
      <c r="BA88" s="15" t="s">
        <v>95</v>
      </c>
      <c r="BB88" s="15" t="s">
        <v>83</v>
      </c>
      <c r="BC88" s="15" t="s">
        <v>98</v>
      </c>
      <c r="BD88" s="15" t="s">
        <v>97</v>
      </c>
      <c r="BE88" s="15" t="s">
        <v>84</v>
      </c>
      <c r="BF88" s="15" t="s">
        <v>85</v>
      </c>
      <c r="BJ88" t="s">
        <v>71</v>
      </c>
      <c r="BK88" t="s">
        <v>70</v>
      </c>
      <c r="BL88" t="s">
        <v>65</v>
      </c>
      <c r="BM88" t="s">
        <v>72</v>
      </c>
      <c r="BN88" s="15" t="s">
        <v>96</v>
      </c>
      <c r="BO88" s="15" t="s">
        <v>95</v>
      </c>
      <c r="BP88" s="15" t="s">
        <v>83</v>
      </c>
      <c r="BQ88" s="15" t="s">
        <v>98</v>
      </c>
      <c r="BR88" s="15" t="s">
        <v>97</v>
      </c>
      <c r="BS88" s="15" t="s">
        <v>84</v>
      </c>
      <c r="BT88" s="15" t="s">
        <v>85</v>
      </c>
      <c r="BX88" t="s">
        <v>71</v>
      </c>
      <c r="BY88" t="s">
        <v>70</v>
      </c>
      <c r="BZ88" t="s">
        <v>65</v>
      </c>
      <c r="CA88" t="s">
        <v>72</v>
      </c>
      <c r="CB88" s="15" t="s">
        <v>96</v>
      </c>
      <c r="CC88" s="15" t="s">
        <v>95</v>
      </c>
      <c r="CD88" s="15" t="s">
        <v>83</v>
      </c>
      <c r="CE88" s="15" t="s">
        <v>98</v>
      </c>
      <c r="CF88" s="15" t="s">
        <v>97</v>
      </c>
      <c r="CG88" s="15" t="s">
        <v>84</v>
      </c>
      <c r="CH88" s="15" t="s">
        <v>85</v>
      </c>
      <c r="CL88" t="s">
        <v>71</v>
      </c>
      <c r="CM88" t="s">
        <v>70</v>
      </c>
      <c r="CN88" t="s">
        <v>65</v>
      </c>
      <c r="CO88" t="s">
        <v>72</v>
      </c>
      <c r="CP88" s="15" t="s">
        <v>96</v>
      </c>
      <c r="CQ88" s="15" t="s">
        <v>95</v>
      </c>
      <c r="CR88" s="15" t="s">
        <v>83</v>
      </c>
      <c r="CS88" s="15" t="s">
        <v>98</v>
      </c>
      <c r="CT88" s="15" t="s">
        <v>97</v>
      </c>
      <c r="CU88" s="15" t="s">
        <v>84</v>
      </c>
      <c r="CV88" s="15" t="s">
        <v>85</v>
      </c>
      <c r="CZ88" t="s">
        <v>71</v>
      </c>
      <c r="DA88" t="s">
        <v>70</v>
      </c>
      <c r="DB88" t="s">
        <v>65</v>
      </c>
      <c r="DC88" t="s">
        <v>72</v>
      </c>
      <c r="DD88" s="15" t="s">
        <v>96</v>
      </c>
      <c r="DE88" s="15" t="s">
        <v>95</v>
      </c>
      <c r="DF88" s="15" t="s">
        <v>83</v>
      </c>
      <c r="DG88" s="15" t="s">
        <v>84</v>
      </c>
      <c r="DH88" s="15" t="s">
        <v>85</v>
      </c>
      <c r="DL88" t="s">
        <v>71</v>
      </c>
      <c r="DM88" t="s">
        <v>70</v>
      </c>
      <c r="DN88" t="s">
        <v>65</v>
      </c>
      <c r="DO88" t="s">
        <v>72</v>
      </c>
      <c r="DP88" s="15" t="s">
        <v>96</v>
      </c>
      <c r="DQ88" s="15" t="s">
        <v>95</v>
      </c>
      <c r="DR88" s="15" t="s">
        <v>83</v>
      </c>
      <c r="DS88" s="15" t="s">
        <v>84</v>
      </c>
      <c r="DT88" s="15" t="s">
        <v>85</v>
      </c>
      <c r="DX88" t="s">
        <v>71</v>
      </c>
      <c r="DY88" t="s">
        <v>70</v>
      </c>
      <c r="DZ88" t="s">
        <v>65</v>
      </c>
      <c r="EA88" t="s">
        <v>72</v>
      </c>
      <c r="EB88" s="15" t="s">
        <v>96</v>
      </c>
      <c r="EC88" s="15" t="s">
        <v>95</v>
      </c>
      <c r="ED88" s="15" t="s">
        <v>83</v>
      </c>
      <c r="EE88" s="15" t="s">
        <v>84</v>
      </c>
      <c r="EF88" s="15" t="s">
        <v>85</v>
      </c>
      <c r="EJ88" t="s">
        <v>71</v>
      </c>
      <c r="EK88" t="s">
        <v>70</v>
      </c>
      <c r="EL88" t="s">
        <v>65</v>
      </c>
      <c r="EM88" t="s">
        <v>72</v>
      </c>
      <c r="EN88" s="15" t="s">
        <v>96</v>
      </c>
      <c r="EO88" s="15" t="s">
        <v>95</v>
      </c>
      <c r="EP88" s="15" t="s">
        <v>83</v>
      </c>
      <c r="EQ88" s="15" t="s">
        <v>84</v>
      </c>
      <c r="ER88" s="15" t="s">
        <v>85</v>
      </c>
      <c r="EV88" t="s">
        <v>71</v>
      </c>
      <c r="EW88" t="s">
        <v>70</v>
      </c>
      <c r="EX88" t="s">
        <v>65</v>
      </c>
      <c r="EY88" t="s">
        <v>72</v>
      </c>
      <c r="EZ88" s="15" t="s">
        <v>96</v>
      </c>
      <c r="FA88" s="15" t="s">
        <v>95</v>
      </c>
      <c r="FB88" s="15" t="s">
        <v>83</v>
      </c>
      <c r="FC88" s="15" t="s">
        <v>84</v>
      </c>
      <c r="FD88" s="15" t="s">
        <v>85</v>
      </c>
      <c r="FH88" t="s">
        <v>71</v>
      </c>
      <c r="FI88" t="s">
        <v>70</v>
      </c>
      <c r="FJ88" t="s">
        <v>65</v>
      </c>
      <c r="FK88" t="s">
        <v>72</v>
      </c>
      <c r="FL88" s="15" t="s">
        <v>96</v>
      </c>
      <c r="FM88" s="15" t="s">
        <v>95</v>
      </c>
      <c r="FN88" s="15" t="s">
        <v>83</v>
      </c>
      <c r="FO88" s="15" t="s">
        <v>84</v>
      </c>
      <c r="FP88" s="15" t="s">
        <v>85</v>
      </c>
    </row>
    <row r="89" spans="1:163" ht="14.25">
      <c r="A89" s="1"/>
      <c r="B89" s="26">
        <v>38880</v>
      </c>
      <c r="C89" s="27">
        <v>0.75</v>
      </c>
      <c r="D89" s="30" t="s">
        <v>1</v>
      </c>
      <c r="E89" s="56"/>
      <c r="F89" s="30" t="s">
        <v>37</v>
      </c>
      <c r="G89" s="47"/>
      <c r="H89" s="38" t="s">
        <v>92</v>
      </c>
      <c r="I89" s="47"/>
      <c r="J89" s="57" t="s">
        <v>38</v>
      </c>
      <c r="K89" s="62"/>
      <c r="L89" s="85"/>
      <c r="M89" s="33">
        <v>1</v>
      </c>
      <c r="N89" s="31" t="str">
        <f>VLOOKUP(M89,$AD88:$AM92,2,FALSE)&amp;AC89</f>
        <v>Italy</v>
      </c>
      <c r="O89" s="39">
        <f>VLOOKUP(M89,$AD88:$AM92,3,FALSE)</f>
        <v>0</v>
      </c>
      <c r="P89" s="39">
        <f>VLOOKUP(M89,$AD88:$AM92,4,FALSE)</f>
        <v>0</v>
      </c>
      <c r="Q89" s="39">
        <f>VLOOKUP(M89,$AD88:$AM92,6,FALSE)</f>
        <v>0</v>
      </c>
      <c r="R89" s="39">
        <f>VLOOKUP(M89,$AD88:$AM92,5,FALSE)</f>
        <v>0</v>
      </c>
      <c r="S89" s="39">
        <f>VLOOKUP(M89,$AD88:$AM92,7,FALSE)</f>
        <v>0</v>
      </c>
      <c r="T89" s="39">
        <f>VLOOKUP(M89,$AD88:$AM92,8,FALSE)</f>
        <v>0</v>
      </c>
      <c r="U89" s="40">
        <f>VLOOKUP(M89,$AD88:$AM92,10,FALSE)</f>
        <v>0</v>
      </c>
      <c r="V89" s="1"/>
      <c r="X89">
        <f t="shared" si="16"/>
      </c>
      <c r="Y89">
        <f t="shared" si="17"/>
      </c>
      <c r="Z89">
        <f t="shared" si="18"/>
      </c>
      <c r="AA89">
        <f t="shared" si="19"/>
      </c>
      <c r="AC89">
        <f>IF(AND(O89=3,O90=3,O91=3,O92=3),"*","")</f>
      </c>
      <c r="AD89">
        <f>IF(AND(G88="",I88="",G89="",I89="",G90="",I90="",G91="",I91="",G92="",I92="",G93="",I93=""),1,AS89)</f>
        <v>1</v>
      </c>
      <c r="AE89" t="s">
        <v>35</v>
      </c>
      <c r="AF89">
        <f>IF(AND(G88&lt;&gt;"",I88&lt;&gt;""),1,COUNTA(G88,I88))+IF(AND(G90&lt;&gt;"",I90&lt;&gt;""),1,COUNTA(G90,I90))+IF(AND(G92&lt;&gt;"",I92&lt;&gt;""),1,COUNTA(G92,I92))</f>
        <v>0</v>
      </c>
      <c r="AG89">
        <f>COUNTIF(X88:X93,AE89)</f>
        <v>0</v>
      </c>
      <c r="AH89">
        <f>COUNTIF(Y88:Y93,AE89)</f>
        <v>0</v>
      </c>
      <c r="AI89">
        <f>COUNTIF(Z88:AA93,AE89)</f>
        <v>0</v>
      </c>
      <c r="AJ89">
        <f>G88+G90+I92</f>
        <v>0</v>
      </c>
      <c r="AK89">
        <f>I88+I90+G92</f>
        <v>0</v>
      </c>
      <c r="AL89">
        <f>AJ89-AK89</f>
        <v>0</v>
      </c>
      <c r="AM89">
        <f>AG89*3+AI89</f>
        <v>0</v>
      </c>
      <c r="AN89">
        <f>AM89+(AL89/100)+(AJ89/10000)</f>
        <v>0</v>
      </c>
      <c r="AO89">
        <f>RANK(AN89,AN89:AN92)</f>
        <v>1</v>
      </c>
      <c r="AP89">
        <f ca="1">ROUND(RAND()*(4-1)+1,0)</f>
        <v>1</v>
      </c>
      <c r="AQ89" s="20">
        <f>Final(AO89,AO90,AO91,AO92,BE89,BS89,CG89,CU89,DG89,DS89,EE89,EQ89,FC89,FO89)</f>
        <v>1</v>
      </c>
      <c r="AR89" t="str">
        <f>Final_by(AO89,AO90,AO91,AO92,BF89,BT89,CH89,CV89,DH89,DT89,EF89,ER89,FD89,FP89)</f>
        <v>y</v>
      </c>
      <c r="AS89" s="86">
        <v>2</v>
      </c>
      <c r="AU89" t="s">
        <v>35</v>
      </c>
      <c r="AV89">
        <f>IF(AND($G88&gt;$I88,$G88&lt;&gt;""),3,IF(AND($G88=$I88,$G88&lt;&gt;"",$I88&lt;&gt;""),1,0))+IF(AND($G90&gt;$I90,$G90&lt;&gt;""),3,IF(AND($G90=$I90,$G90&lt;&gt;"",$I90&lt;&gt;""),1,0))</f>
        <v>0</v>
      </c>
      <c r="AW89">
        <f>$G88+$G90</f>
        <v>0</v>
      </c>
      <c r="AX89">
        <f>$I88+$I90</f>
        <v>0</v>
      </c>
      <c r="AY89">
        <f>AW89-AX89</f>
        <v>0</v>
      </c>
      <c r="AZ89">
        <f>AV89+(AY89/100)+(AW89/10000)</f>
        <v>0</v>
      </c>
      <c r="BA89">
        <f>RANK(AZ89,AZ89:AZ92)</f>
        <v>1</v>
      </c>
      <c r="BB89">
        <f ca="1">ROUND(RAND()*(3-1)+1,0)</f>
        <v>2</v>
      </c>
      <c r="BC89">
        <f>IF(BF89="y",AZ89+(BB89/100000),AZ89)</f>
        <v>2E-05</v>
      </c>
      <c r="BD89">
        <f>RANK(BC89,BC89:BC91)</f>
        <v>2</v>
      </c>
      <c r="BE89">
        <f>IF(AND(BA89&lt;&gt;BA90,BA89&lt;&gt;BA91),BA89,IF(OR(AND(BA89=BA90,BA89&lt;&gt;BA91),AND(BA89&lt;&gt;BA90,BA89=BA91)),BD89,BB89))</f>
        <v>2</v>
      </c>
      <c r="BF89" t="str">
        <f>IF(AND(BA89&lt;&gt;BA90,BA89&lt;&gt;BA91),"n","y")</f>
        <v>y</v>
      </c>
      <c r="BI89" t="s">
        <v>35</v>
      </c>
      <c r="BJ89">
        <f>IF(AND($G88&gt;$I88,$G88&lt;&gt;""),3,IF(AND($G88=$I88,$G88&lt;&gt;"",$I88&lt;&gt;""),1,0))+IF(AND($I92&gt;$G92,$I92&lt;&gt;""),3,IF(AND($I92=$G92,$G92&lt;&gt;"",$I92&lt;&gt;""),1,0))</f>
        <v>0</v>
      </c>
      <c r="BK89">
        <f>$G88+$I92</f>
        <v>0</v>
      </c>
      <c r="BL89">
        <f>$I88+$G92</f>
        <v>0</v>
      </c>
      <c r="BM89">
        <f>BK89-BL89</f>
        <v>0</v>
      </c>
      <c r="BN89">
        <f>BJ89+(BM89/100)+(BK89/10000)</f>
        <v>0</v>
      </c>
      <c r="BO89">
        <f>RANK(BN89,BN89:BN92)</f>
        <v>1</v>
      </c>
      <c r="BP89">
        <f ca="1">ROUND(RAND()*(3-1)+1,0)</f>
        <v>3</v>
      </c>
      <c r="BQ89">
        <f>IF(BT89="y",BN89+(BP89/100000),BN89)</f>
        <v>3E-05</v>
      </c>
      <c r="BR89">
        <f>RANK(BQ89,BQ89:BQ92)</f>
        <v>1</v>
      </c>
      <c r="BS89">
        <f>IF(AND(BO89&lt;&gt;BO90,BO89&lt;&gt;BO92),BO89,IF(OR(AND(BO89=BO90,BO89&lt;&gt;BO92),AND(BO89&lt;&gt;BO90,BO89=BO92)),BR89,BP89))</f>
        <v>3</v>
      </c>
      <c r="BT89" t="str">
        <f>IF(AND(BO89&lt;&gt;BO90,BO89&lt;&gt;BO92),"n","y")</f>
        <v>y</v>
      </c>
      <c r="BW89" t="s">
        <v>35</v>
      </c>
      <c r="BX89">
        <f>IF(AND($G90&gt;$I90,$G90&lt;&gt;""),3,IF(AND($G90=$I90,$G90&lt;&gt;"",$I90&lt;&gt;""),1,0))+IF(AND($I92&gt;$G92,$I92&lt;&gt;""),3,IF(AND($I92=$G92,$G92&lt;&gt;"",$I92&lt;&gt;""),1,0))</f>
        <v>0</v>
      </c>
      <c r="BY89">
        <f>$G90+$I92</f>
        <v>0</v>
      </c>
      <c r="BZ89">
        <f>$I90+$G92</f>
        <v>0</v>
      </c>
      <c r="CA89">
        <f>BY89-BZ89</f>
        <v>0</v>
      </c>
      <c r="CB89">
        <f>BX89+(CA89/100)+(BY89/10000)</f>
        <v>0</v>
      </c>
      <c r="CC89">
        <f>RANK(CB89,CB89:CB92)</f>
        <v>1</v>
      </c>
      <c r="CD89">
        <f ca="1">ROUND(RAND()*(3-1)+1,0)</f>
        <v>1</v>
      </c>
      <c r="CE89">
        <f>IF(CH89="y",CB89+(CD89/100000),CB89)</f>
        <v>1E-05</v>
      </c>
      <c r="CF89">
        <f>RANK(CE89,CE89:CE92)</f>
        <v>3</v>
      </c>
      <c r="CG89">
        <f>IF(AND(CC89&lt;&gt;CC91,CC89&lt;&gt;CC92),CC89,IF(OR(AND(CC89=CC91,CC89&lt;&gt;CC92),AND(CC89&lt;&gt;CC91,CC89=CC92)),CF89,CD89))</f>
        <v>1</v>
      </c>
      <c r="CH89" t="str">
        <f>IF(AND(CC89&lt;&gt;CC91,CC89&lt;&gt;CC92),"n","y")</f>
        <v>y</v>
      </c>
      <c r="CK89" t="s">
        <v>35</v>
      </c>
      <c r="CY89" t="s">
        <v>35</v>
      </c>
      <c r="CZ89">
        <f>IF(AND($G88&gt;$I88,$G88&lt;&gt;""),3,IF(AND($G88=$I88,$G88&lt;&gt;"",$I88&lt;&gt;""),1,0))</f>
        <v>0</v>
      </c>
      <c r="DA89">
        <f>$G88</f>
        <v>0</v>
      </c>
      <c r="DB89">
        <f>$I88</f>
        <v>0</v>
      </c>
      <c r="DC89">
        <f>DA89-DB89</f>
        <v>0</v>
      </c>
      <c r="DD89">
        <f>CZ89+(DC89/100)+(DA89/10000)</f>
        <v>0</v>
      </c>
      <c r="DE89">
        <f>RANK(DD89,DD89:DD92)</f>
        <v>1</v>
      </c>
      <c r="DF89">
        <f ca="1">ROUND(RAND()*(2-1)+1,0)</f>
        <v>1</v>
      </c>
      <c r="DG89">
        <f>IF(DE89&lt;&gt;DE90,DE89,DF89)</f>
        <v>1</v>
      </c>
      <c r="DH89" t="str">
        <f>IF(DE89&lt;&gt;DE90,"n","y")</f>
        <v>y</v>
      </c>
      <c r="DK89" t="s">
        <v>35</v>
      </c>
      <c r="DL89">
        <f>IF(AND($G90&gt;$I90,$G90&lt;&gt;""),3,IF(AND($G90=$I90,$G90&lt;&gt;"",$I90&lt;&gt;""),1,0))</f>
        <v>0</v>
      </c>
      <c r="DM89">
        <f>$G90</f>
        <v>0</v>
      </c>
      <c r="DN89">
        <f>$I90</f>
        <v>0</v>
      </c>
      <c r="DO89">
        <f>DM89-DN89</f>
        <v>0</v>
      </c>
      <c r="DP89">
        <f>DL89+(DO89/100)+(DM89/10000)</f>
        <v>0</v>
      </c>
      <c r="DQ89">
        <f>RANK(DP89,DP89:DP92)</f>
        <v>1</v>
      </c>
      <c r="DR89">
        <f ca="1">ROUND(RAND()*(2-1)+1,0)</f>
        <v>2</v>
      </c>
      <c r="DS89">
        <f>IF(DQ89&lt;&gt;DQ91,DQ89,DR89)</f>
        <v>2</v>
      </c>
      <c r="DT89" t="str">
        <f>IF(DQ89&lt;&gt;DQ91,"n","y")</f>
        <v>y</v>
      </c>
      <c r="DW89" t="s">
        <v>35</v>
      </c>
      <c r="DX89">
        <f>IF(AND($G92&lt;$I92,$I92&lt;&gt;""),3,IF(AND($G92=$I92,$G92&lt;&gt;"",$I92&lt;&gt;""),1,0))</f>
        <v>0</v>
      </c>
      <c r="DY89">
        <f>$I92</f>
        <v>0</v>
      </c>
      <c r="DZ89">
        <f>$G92</f>
        <v>0</v>
      </c>
      <c r="EA89">
        <f>DY89-DZ89</f>
        <v>0</v>
      </c>
      <c r="EB89">
        <f>DX89+(EA89/100)+(DY89/10000)</f>
        <v>0</v>
      </c>
      <c r="EC89">
        <f>RANK(EB89,EB89:EB92)</f>
        <v>1</v>
      </c>
      <c r="ED89">
        <f ca="1">ROUND(RAND()*(2-1)+1,0)</f>
        <v>1</v>
      </c>
      <c r="EE89">
        <f>IF(EC89&lt;&gt;EC92,EC89,ED89)</f>
        <v>1</v>
      </c>
      <c r="EF89" t="str">
        <f>IF(EC89&lt;&gt;EC92,"n","y")</f>
        <v>y</v>
      </c>
      <c r="EI89" t="s">
        <v>35</v>
      </c>
      <c r="EU89" t="s">
        <v>35</v>
      </c>
      <c r="FG89" t="s">
        <v>35</v>
      </c>
    </row>
    <row r="90" spans="1:163" ht="14.25">
      <c r="A90" s="1"/>
      <c r="B90" s="23">
        <v>38885</v>
      </c>
      <c r="C90" s="24">
        <v>0.875</v>
      </c>
      <c r="D90" s="31" t="s">
        <v>23</v>
      </c>
      <c r="E90" s="31"/>
      <c r="F90" s="31" t="s">
        <v>35</v>
      </c>
      <c r="G90" s="47"/>
      <c r="H90" s="33" t="s">
        <v>92</v>
      </c>
      <c r="I90" s="47"/>
      <c r="J90" s="52" t="s">
        <v>37</v>
      </c>
      <c r="K90" s="34"/>
      <c r="L90" s="85"/>
      <c r="M90" s="38">
        <v>2</v>
      </c>
      <c r="N90" s="30" t="str">
        <f>VLOOKUP(M90,$AD88:$AM92,2,FALSE)&amp;IF(VLOOKUP(M89,AD88:AR92,15,FALSE)&lt;&gt;VLOOKUP(M90,AD88:AR92,15,FALSE),AC90,AC89)</f>
        <v>Ghana</v>
      </c>
      <c r="O90" s="41">
        <f>VLOOKUP(M90,$AD88:$AM92,3,FALSE)</f>
        <v>0</v>
      </c>
      <c r="P90" s="41">
        <f>VLOOKUP(M90,$AD88:$AM92,4,FALSE)</f>
        <v>0</v>
      </c>
      <c r="Q90" s="41">
        <f>VLOOKUP(M90,$AD88:$AM92,6,FALSE)</f>
        <v>0</v>
      </c>
      <c r="R90" s="41">
        <f>VLOOKUP(M90,$AD88:$AM92,5,FALSE)</f>
        <v>0</v>
      </c>
      <c r="S90" s="41">
        <f>VLOOKUP(M90,$AD88:$AM92,7,FALSE)</f>
        <v>0</v>
      </c>
      <c r="T90" s="41">
        <f>VLOOKUP(M90,$AD88:$AM92,8,FALSE)</f>
        <v>0</v>
      </c>
      <c r="U90" s="42">
        <f>VLOOKUP(M90,$AD88:$AM92,10,FALSE)</f>
        <v>0</v>
      </c>
      <c r="V90" s="1"/>
      <c r="X90">
        <f t="shared" si="16"/>
      </c>
      <c r="Y90">
        <f t="shared" si="17"/>
      </c>
      <c r="Z90">
        <f t="shared" si="18"/>
      </c>
      <c r="AA90">
        <f t="shared" si="19"/>
      </c>
      <c r="AC90">
        <f>IF(AND(O89=3,O90=3,O91=3,O92=3),"**","")</f>
      </c>
      <c r="AD90">
        <f>IF(AND(G88="",I88="",G89="",I89="",G90="",I90="",G91="",I91="",G92="",I92="",G93="",I93=""),2,AS90)</f>
        <v>2</v>
      </c>
      <c r="AE90" t="s">
        <v>36</v>
      </c>
      <c r="AF90">
        <f>IF(AND(G88&lt;&gt;"",I88&lt;&gt;""),1,COUNTA(G88,I88))+IF(AND(G91&lt;&gt;"",I91&lt;&gt;""),1,COUNTA(G91,I91))+IF(AND(G93&lt;&gt;"",I93&lt;&gt;""),1,COUNTA(G93,I93))</f>
        <v>0</v>
      </c>
      <c r="AG90">
        <f>COUNTIF(X88:X93,AE90)</f>
        <v>0</v>
      </c>
      <c r="AH90">
        <f>COUNTIF(Y88:Y93,AE90)</f>
        <v>0</v>
      </c>
      <c r="AI90">
        <f>COUNTIF(Z88:AA93,AE90)</f>
        <v>0</v>
      </c>
      <c r="AJ90">
        <f>I88+I91+G93</f>
        <v>0</v>
      </c>
      <c r="AK90">
        <f>G88+G91+I93</f>
        <v>0</v>
      </c>
      <c r="AL90">
        <f>AJ90-AK90</f>
        <v>0</v>
      </c>
      <c r="AM90">
        <f>AG90*3+AI90</f>
        <v>0</v>
      </c>
      <c r="AN90">
        <f>AM90+(AL90/100)+(AJ90/10000)</f>
        <v>0</v>
      </c>
      <c r="AO90">
        <f>RANK(AN90,AN89:AN92)</f>
        <v>1</v>
      </c>
      <c r="AP90">
        <f ca="1">IF(AP89=1,CHOOSE(ROUND(RAND()*(3-1)+1,0),2,3,4),IF(AP89=2,CHOOSE(ROUND(RAND()*(3-1)+1,0),1,3,4),IF(AP89=3,CHOOSE(ROUND(RAND()*(3-1)+1,0),1,2,4),IF(AP89=4,CHOOSE(ROUND(RAND()*(3-1)+1,0),2,3,1)))))</f>
        <v>2</v>
      </c>
      <c r="AQ90" s="20">
        <f>Final(AO90,AO89,AO91,AO92,BE89,BS89,CG89,CU89,DG89,DS89,EE89,EQ89,FC89,FO89)</f>
        <v>2</v>
      </c>
      <c r="AR90" t="str">
        <f>Final_by(AO90,AO89,AO91,AO92,BF89,BT89,CH89,CV89,DH89,DT89,EF89,ER89,FD89,FP89)</f>
        <v>y</v>
      </c>
      <c r="AS90" s="86">
        <v>4</v>
      </c>
      <c r="AU90" t="s">
        <v>36</v>
      </c>
      <c r="AV90">
        <f>IF(AND($G88&lt;$I88,$I88&lt;&gt;""),3,IF(AND($G88=$I88,$G88&lt;&gt;"",$I88&lt;&gt;""),1,0))+IF(AND($G93&gt;$I93,$G93&lt;&gt;""),3,IF(AND($G93=$I93,$G93&lt;&gt;"",$I93&lt;&gt;""),1,0))</f>
        <v>0</v>
      </c>
      <c r="AW90">
        <f>$I88+$G93</f>
        <v>0</v>
      </c>
      <c r="AX90">
        <f>$G88+$I93</f>
        <v>0</v>
      </c>
      <c r="AY90">
        <f>AW90-AX90</f>
        <v>0</v>
      </c>
      <c r="AZ90">
        <f>AV90+(AY90/100)+(AW90/10000)</f>
        <v>0</v>
      </c>
      <c r="BA90">
        <f>RANK(AZ90,AZ89:AZ92)</f>
        <v>1</v>
      </c>
      <c r="BB90">
        <f ca="1">IF(BB89=1,CHOOSE(ROUND(RAND()*(2-1)+1,0),2,3),IF(BB89=2,CHOOSE(ROUND(RAND()*(2-1)+1,0),1,3),IF(BB89=3,CHOOSE(ROUND(RAND()*(2-1)+1,0),1,2))))</f>
        <v>3</v>
      </c>
      <c r="BC90">
        <f>IF(BF90="y",AZ90+(BB90/100000),AZ90)</f>
        <v>3E-05</v>
      </c>
      <c r="BD90">
        <f>RANK(BC90,BC89:BC91)</f>
        <v>1</v>
      </c>
      <c r="BE90">
        <f>IF(AND(BA90&lt;&gt;BA89,BA90&lt;&gt;BA91),BA90,IF(OR(AND(BA90=BA89,BA90&lt;&gt;BA91),AND(BA90&lt;&gt;BA89,BA90=BA91)),BD90,BB90))</f>
        <v>3</v>
      </c>
      <c r="BF90" t="str">
        <f>IF(AND(BA90&lt;&gt;BA89,BA90&lt;&gt;BA91),"n","y")</f>
        <v>y</v>
      </c>
      <c r="BI90" t="s">
        <v>36</v>
      </c>
      <c r="BJ90">
        <f>IF(AND($G88&lt;$I88,$I88&lt;&gt;""),3,IF(AND($G88=$I88,$G88&lt;&gt;"",$I88&lt;&gt;""),1,0))+IF(AND($I91&gt;$G91,$I91&lt;&gt;""),3,IF(AND($G91=$I91,$G91&lt;&gt;"",$I91&lt;&gt;""),1,0))</f>
        <v>0</v>
      </c>
      <c r="BK90">
        <f>$I88+$I91</f>
        <v>0</v>
      </c>
      <c r="BL90">
        <f>$G88+$G91</f>
        <v>0</v>
      </c>
      <c r="BM90">
        <f>BK90-BL90</f>
        <v>0</v>
      </c>
      <c r="BN90">
        <f>BJ90+(BM90/100)+(BK90/10000)</f>
        <v>0</v>
      </c>
      <c r="BO90">
        <f>RANK(BN90,BN89:BN92)</f>
        <v>1</v>
      </c>
      <c r="BP90">
        <f ca="1">IF(BP89=1,CHOOSE(ROUND(RAND()*(2-1)+1,0),2,3),IF(BP89=2,CHOOSE(ROUND(RAND()*(2-1)+1,0),1,3),IF(BP89=3,CHOOSE(ROUND(RAND()*(2-1)+1,0),1,2))))</f>
        <v>1</v>
      </c>
      <c r="BQ90">
        <f>IF(BT90="y",BN90+(BP90/100000),BN90)</f>
        <v>1E-05</v>
      </c>
      <c r="BR90">
        <f>RANK(BQ90,BQ89:BQ92)</f>
        <v>3</v>
      </c>
      <c r="BS90">
        <f>IF(AND(BO90&lt;&gt;BO89,BO90&lt;&gt;BO92),BO90,IF(OR(AND(BO90=BO89,BO90&lt;&gt;BO92),AND(BO90&lt;&gt;BO89,BO90=BO92)),BR90,BP90))</f>
        <v>1</v>
      </c>
      <c r="BT90" t="str">
        <f>IF(AND(BO90&lt;&gt;BO89,BO90&lt;&gt;BO92),"n","y")</f>
        <v>y</v>
      </c>
      <c r="BW90" t="s">
        <v>36</v>
      </c>
      <c r="CK90" t="s">
        <v>36</v>
      </c>
      <c r="CL90">
        <f>IF(AND($G93&gt;$I93,$G93&lt;&gt;""),3,IF(AND($G93=$I93,$G93&lt;&gt;"",$I93&lt;&gt;""),1,0))+IF(AND($I91&gt;$G91,$I91&lt;&gt;""),3,IF(AND($G91=$I91,$G91&lt;&gt;"",$I91&lt;&gt;""),1,0))</f>
        <v>0</v>
      </c>
      <c r="CM90">
        <f>$I91+$G93</f>
        <v>0</v>
      </c>
      <c r="CN90">
        <f>$G91+$I93</f>
        <v>0</v>
      </c>
      <c r="CO90">
        <f>CM90-CN90</f>
        <v>0</v>
      </c>
      <c r="CP90">
        <f>CL90+(CO90/100)+(CM90/10000)</f>
        <v>0</v>
      </c>
      <c r="CQ90">
        <f>RANK(CP90,CP89:CP92)</f>
        <v>1</v>
      </c>
      <c r="CR90">
        <f ca="1">ROUND(RAND()*(3-1)+1,0)</f>
        <v>2</v>
      </c>
      <c r="CS90">
        <f>IF(CV90="y",CP90+(CR90/100000),CP90)</f>
        <v>2E-05</v>
      </c>
      <c r="CT90">
        <f>RANK(CS90,CS89:CS92)</f>
        <v>2</v>
      </c>
      <c r="CU90">
        <f>IF(AND(CQ90&lt;&gt;CQ91,CQ90&lt;&gt;CQ92),CQ90,IF(OR(AND(CQ90=CQ91,CQ90&lt;&gt;CQ92),AND(CQ90&lt;&gt;CQ91,CQ90=CQ92)),CT90,CR90))</f>
        <v>2</v>
      </c>
      <c r="CV90" t="str">
        <f>IF(AND(CQ90&lt;&gt;CQ91,CQ90&lt;&gt;CQ92),"n","y")</f>
        <v>y</v>
      </c>
      <c r="CY90" t="s">
        <v>36</v>
      </c>
      <c r="CZ90">
        <f>IF(AND($G88&lt;$I88,$I88&lt;&gt;""),3,IF(AND($G88=$I88,$G88&lt;&gt;"",$I88&lt;&gt;""),1,0))</f>
        <v>0</v>
      </c>
      <c r="DA90">
        <f>$I88</f>
        <v>0</v>
      </c>
      <c r="DB90">
        <f>$G88</f>
        <v>0</v>
      </c>
      <c r="DC90">
        <f>DA90-DB90</f>
        <v>0</v>
      </c>
      <c r="DD90">
        <f>CZ90+(DC90/100)+(DA90/10000)</f>
        <v>0</v>
      </c>
      <c r="DE90">
        <f>RANK(DD90,DD89:DD92)</f>
        <v>1</v>
      </c>
      <c r="DF90">
        <f>IF(DF89=1,2,1)</f>
        <v>2</v>
      </c>
      <c r="DG90">
        <f>IF(DE90&lt;&gt;DE89,DE90,DF90)</f>
        <v>2</v>
      </c>
      <c r="DH90" t="str">
        <f>IF(DE90&lt;&gt;DE89,"n","y")</f>
        <v>y</v>
      </c>
      <c r="DK90" t="s">
        <v>36</v>
      </c>
      <c r="DW90" t="s">
        <v>36</v>
      </c>
      <c r="EI90" t="s">
        <v>36</v>
      </c>
      <c r="EJ90">
        <f>IF(AND($G93&gt;$I93,$G93&lt;&gt;""),3,IF(AND($G93=$I93,$G93&lt;&gt;"",$I93&lt;&gt;""),1,0))</f>
        <v>0</v>
      </c>
      <c r="EK90">
        <f>$G93</f>
        <v>0</v>
      </c>
      <c r="EL90">
        <f>$I93</f>
        <v>0</v>
      </c>
      <c r="EM90">
        <f>EK90-EL90</f>
        <v>0</v>
      </c>
      <c r="EN90">
        <f>EJ90+(EM90/100)+(EK90/10000)</f>
        <v>0</v>
      </c>
      <c r="EO90">
        <f>RANK(EN90,EN89:EN92)</f>
        <v>1</v>
      </c>
      <c r="EP90">
        <f ca="1">ROUND(RAND()*(2-1)+1,0)</f>
        <v>1</v>
      </c>
      <c r="EQ90">
        <f>IF(EO90&lt;&gt;EO91,EO90,EP90)</f>
        <v>1</v>
      </c>
      <c r="ER90" t="str">
        <f>IF(EO90&lt;&gt;EO91,"n","y")</f>
        <v>y</v>
      </c>
      <c r="EU90" t="s">
        <v>36</v>
      </c>
      <c r="EV90">
        <f>IF(AND($G91&lt;$I91,$I91&lt;&gt;""),3,IF(AND($G91=$I91,$G91&lt;&gt;"",$I91&lt;&gt;""),1,0))</f>
        <v>0</v>
      </c>
      <c r="EW90">
        <f>$I91</f>
        <v>0</v>
      </c>
      <c r="EX90">
        <f>$G91</f>
        <v>0</v>
      </c>
      <c r="EY90">
        <f>EW90-EX90</f>
        <v>0</v>
      </c>
      <c r="EZ90">
        <f>EV90+(EY90/100)+(EW90/10000)</f>
        <v>0</v>
      </c>
      <c r="FA90">
        <f>RANK(EZ90,EZ89:EZ92)</f>
        <v>1</v>
      </c>
      <c r="FB90">
        <f ca="1">ROUND(RAND()*(2-1)+1,0)</f>
        <v>1</v>
      </c>
      <c r="FC90">
        <f>IF(FA90&lt;&gt;FA92,FA90,FB90)</f>
        <v>1</v>
      </c>
      <c r="FD90" t="str">
        <f>IF(FA90&lt;&gt;FA92,"n","y")</f>
        <v>y</v>
      </c>
      <c r="FG90" t="s">
        <v>36</v>
      </c>
    </row>
    <row r="91" spans="1:172" ht="14.25">
      <c r="A91" s="1"/>
      <c r="B91" s="26">
        <v>38885</v>
      </c>
      <c r="C91" s="27">
        <v>0.75</v>
      </c>
      <c r="D91" s="30" t="s">
        <v>22</v>
      </c>
      <c r="E91" s="56"/>
      <c r="F91" s="30" t="s">
        <v>38</v>
      </c>
      <c r="G91" s="47"/>
      <c r="H91" s="38" t="s">
        <v>92</v>
      </c>
      <c r="I91" s="47"/>
      <c r="J91" s="57" t="s">
        <v>36</v>
      </c>
      <c r="K91" s="56"/>
      <c r="L91" s="85"/>
      <c r="M91" s="33">
        <v>3</v>
      </c>
      <c r="N91" s="31" t="str">
        <f>VLOOKUP(M91,$AD88:$AM92,2,FALSE)</f>
        <v>USA</v>
      </c>
      <c r="O91" s="39">
        <f>VLOOKUP(M91,$AD88:$AM92,3,FALSE)</f>
        <v>0</v>
      </c>
      <c r="P91" s="39">
        <f>VLOOKUP(M91,$AD88:$AM92,4,FALSE)</f>
        <v>0</v>
      </c>
      <c r="Q91" s="39">
        <f>VLOOKUP(M91,$AD88:$AM92,6,FALSE)</f>
        <v>0</v>
      </c>
      <c r="R91" s="39">
        <f>VLOOKUP(M91,$AD88:$AM92,5,FALSE)</f>
        <v>0</v>
      </c>
      <c r="S91" s="39">
        <f>VLOOKUP(M91,$AD88:$AM92,7,FALSE)</f>
        <v>0</v>
      </c>
      <c r="T91" s="39">
        <f>VLOOKUP(M91,$AD88:$AM92,8,FALSE)</f>
        <v>0</v>
      </c>
      <c r="U91" s="40">
        <f>VLOOKUP(M91,$AD88:$AM92,10,FALSE)</f>
        <v>0</v>
      </c>
      <c r="V91" s="1"/>
      <c r="X91">
        <f t="shared" si="16"/>
      </c>
      <c r="Y91">
        <f t="shared" si="17"/>
      </c>
      <c r="Z91">
        <f t="shared" si="18"/>
      </c>
      <c r="AA91">
        <f t="shared" si="19"/>
      </c>
      <c r="AD91">
        <f>IF(AND(G88="",I88="",G89="",I89="",G90="",I90="",G91="",I91="",G92="",I92="",G93="",I93=""),3,AS91)</f>
        <v>3</v>
      </c>
      <c r="AE91" t="s">
        <v>37</v>
      </c>
      <c r="AF91">
        <f>IF(AND(G89&lt;&gt;"",I89&lt;&gt;""),1,COUNTA(G89,I89))+IF(AND(G90&lt;&gt;"",I90&lt;&gt;""),1,COUNTA(G90,I90))+IF(AND(G93&lt;&gt;"",I93&lt;&gt;""),1,COUNTA(G93,I93))</f>
        <v>0</v>
      </c>
      <c r="AG91">
        <f>COUNTIF(X88:X93,AE91)</f>
        <v>0</v>
      </c>
      <c r="AH91">
        <f>COUNTIF(Y88:Y93,AE91)</f>
        <v>0</v>
      </c>
      <c r="AI91">
        <f>COUNTIF(Z88:AA93,AE91)</f>
        <v>0</v>
      </c>
      <c r="AJ91">
        <f>G89+I90+I93</f>
        <v>0</v>
      </c>
      <c r="AK91">
        <f>I89+G90+G93</f>
        <v>0</v>
      </c>
      <c r="AL91">
        <f>AJ91-AK91</f>
        <v>0</v>
      </c>
      <c r="AM91">
        <f>AG91*3+AI91</f>
        <v>0</v>
      </c>
      <c r="AN91">
        <f>AM91+(AL91/100)+(AJ91/10000)</f>
        <v>0</v>
      </c>
      <c r="AO91">
        <f>RANK(AN91,AN89:AN92)</f>
        <v>1</v>
      </c>
      <c r="AP91">
        <f ca="1">IF(AP89*AP90=2,CHOOSE(ROUND(RAND()*(2-1)+1,0),3,4),IF(AP89*AP90=3,CHOOSE(ROUND(RAND()*(2-1)+1,0),2,4),IF(AP89*AP90=4,CHOOSE(ROUND(RAND()*(2-1)+1,0),2,3),IF(AP89*AP90=6,CHOOSE(ROUND(RAND()*(2-1)+1,0),1,4),IF(AP89*AP90=8,CHOOSE(ROUND(RAND()*(2-1)+1,0),1,3),IF(AP89*AP90=12,CHOOSE(ROUND((2-1)+1,0),1,2)))))))</f>
        <v>4</v>
      </c>
      <c r="AQ91" s="20">
        <f>Final(AO91,AO89,AO90,AO92,BE89,BS89,CG89,CU89,DG89,DS89,EE89,EQ89,FC89,FO89)</f>
        <v>4</v>
      </c>
      <c r="AR91" t="str">
        <f>Final_by(AO91,AO89,AO90,AO92,BF89,BT89,CH89,CV89,DH89,DT89,EF89,ER89,FD89,FP89)</f>
        <v>y</v>
      </c>
      <c r="AS91" s="86">
        <v>3</v>
      </c>
      <c r="AU91" t="s">
        <v>37</v>
      </c>
      <c r="AV91">
        <f>IF(AND($G90&lt;$I90,$I90&lt;&gt;""),3,IF(AND($G90=$I90,$G90&lt;&gt;"",$I90&lt;&gt;""),1,0))+IF(AND($G93&lt;$I93,$G93&lt;&gt;""),3,IF(AND($G93=$I93,$G93&lt;&gt;"",$I93&lt;&gt;""),1,0))</f>
        <v>0</v>
      </c>
      <c r="AW91">
        <f>$I90+$I93</f>
        <v>0</v>
      </c>
      <c r="AX91">
        <f>$G90+$G93</f>
        <v>0</v>
      </c>
      <c r="AY91">
        <f>AW91-AX91</f>
        <v>0</v>
      </c>
      <c r="AZ91">
        <f>AV91+(AY91/100)+(AW91/10000)</f>
        <v>0</v>
      </c>
      <c r="BA91">
        <f>RANK(AZ91,AZ89:AZ92)</f>
        <v>1</v>
      </c>
      <c r="BB91">
        <f>IF(AND(BB89&lt;&gt;1,BB90&lt;&gt;1),1,IF(AND(BB89&lt;&gt;2,BB90&lt;&gt;2),2,3))</f>
        <v>1</v>
      </c>
      <c r="BC91">
        <f>IF(BF91="y",AZ91+(BB91/100000),AZ91)</f>
        <v>1E-05</v>
      </c>
      <c r="BD91">
        <f>RANK(BC91,BC89:BC91)</f>
        <v>3</v>
      </c>
      <c r="BE91">
        <f>IF(AND(BA91&lt;&gt;BA89,BA91&lt;&gt;BA90),BA91,IF(OR(AND(BA91=BA89,BA91&lt;&gt;BA90),AND(BA91&lt;&gt;BA89,BA91=BA90)),BD91,BB91))</f>
        <v>1</v>
      </c>
      <c r="BF91" t="str">
        <f>IF(AND(BA91&lt;&gt;BA89,BA91&lt;&gt;BA90),"n","y")</f>
        <v>y</v>
      </c>
      <c r="BI91" t="s">
        <v>37</v>
      </c>
      <c r="BW91" t="s">
        <v>37</v>
      </c>
      <c r="BX91">
        <f>IF(AND($G90&lt;$I90,$I90&lt;&gt;""),3,IF(AND($G90=$I90,$G90&lt;&gt;"",$I90&lt;&gt;""),1,0))+IF(AND($G89&gt;$I89,$G89&lt;&gt;""),3,IF(AND($I89=$G89,$G89&lt;&gt;"",$I89&lt;&gt;""),1,0))</f>
        <v>0</v>
      </c>
      <c r="BY91">
        <f>$G89+$I90</f>
        <v>0</v>
      </c>
      <c r="BZ91">
        <f>$G90+$I89</f>
        <v>0</v>
      </c>
      <c r="CA91">
        <f>BY91-BZ91</f>
        <v>0</v>
      </c>
      <c r="CB91">
        <f>BX91+(CA91/100)+(BY91/10000)</f>
        <v>0</v>
      </c>
      <c r="CC91">
        <f>RANK(CB91,CB89:CB92)</f>
        <v>1</v>
      </c>
      <c r="CD91">
        <f ca="1">IF(CD89=1,CHOOSE(ROUND(RAND()*(2-1)+1,0),2,3),IF(CD89=2,CHOOSE(ROUND(RAND()*(2-1)+1,0),1,3),IF(CD89=3,CHOOSE(ROUND(RAND()*(2-1)+1,0),1,2))))</f>
        <v>2</v>
      </c>
      <c r="CE91">
        <f>IF(CH91="y",CB91+(CD91/100000),CB91)</f>
        <v>2E-05</v>
      </c>
      <c r="CF91">
        <f>RANK(CE91,CE89:CE92)</f>
        <v>2</v>
      </c>
      <c r="CG91">
        <f>IF(AND(CC91&lt;&gt;CC89,CC91&lt;&gt;CC92),CC91,IF(OR(AND(CC91=CC89,CC91&lt;&gt;CC92),AND(CC91&lt;&gt;CC89,CC91=CC92)),CF91,CD91))</f>
        <v>2</v>
      </c>
      <c r="CH91" t="str">
        <f>IF(AND(CC91&lt;&gt;CC89,CC91&lt;&gt;CC92),"n","y")</f>
        <v>y</v>
      </c>
      <c r="CK91" t="s">
        <v>37</v>
      </c>
      <c r="CL91">
        <f>IF(AND($G93&lt;$I93,$I93&lt;&gt;""),3,IF(AND($G93=$I93,$G93&lt;&gt;"",$I93&lt;&gt;""),1,0))+IF(AND($G89&gt;$I89,$G89&lt;&gt;""),3,IF(AND($I89=$G89,$G89&lt;&gt;"",$I89&lt;&gt;""),1,0))</f>
        <v>0</v>
      </c>
      <c r="CM91">
        <f>$G89+$I93</f>
        <v>0</v>
      </c>
      <c r="CN91">
        <f>$I89+$G93</f>
        <v>0</v>
      </c>
      <c r="CO91">
        <f>CM91-CN91</f>
        <v>0</v>
      </c>
      <c r="CP91">
        <f>CL91+(CO91/100)+(CM91/10000)</f>
        <v>0</v>
      </c>
      <c r="CQ91">
        <f>RANK(CP91,CP89:CP92)</f>
        <v>1</v>
      </c>
      <c r="CR91">
        <f ca="1">IF(CR90=1,CHOOSE(ROUND(RAND()*(2-1)+1,0),2,3),IF(CR90=2,CHOOSE(ROUND(RAND()*(2-1)+1,0),1,3),IF(CR90=3,CHOOSE(ROUND(RAND()*(2-1)+1,0),1,2))))</f>
        <v>3</v>
      </c>
      <c r="CS91">
        <f>IF(CV91="y",CP91+(CR91/100000),CP91)</f>
        <v>3E-05</v>
      </c>
      <c r="CT91">
        <f>RANK(CS91,CS89:CS92)</f>
        <v>1</v>
      </c>
      <c r="CU91">
        <f>IF(AND(CQ91&lt;&gt;CQ90,CQ91&lt;&gt;CQ92),CQ91,IF(OR(AND(CQ91=CQ90,CQ91&lt;&gt;CQ92),AND(CQ91&lt;&gt;CQ90,CQ91=CQ92)),CT91,CR91))</f>
        <v>3</v>
      </c>
      <c r="CV91" t="str">
        <f>IF(AND(CQ91&lt;&gt;CQ90,CQ91&lt;&gt;CQ92),"n","y")</f>
        <v>y</v>
      </c>
      <c r="CY91" t="s">
        <v>37</v>
      </c>
      <c r="DK91" t="s">
        <v>37</v>
      </c>
      <c r="DL91">
        <f>IF(AND($G90&lt;$I90,$I90&lt;&gt;""),3,IF(AND($G90=$I90,$G90&lt;&gt;"",$I90&lt;&gt;""),1,0))</f>
        <v>0</v>
      </c>
      <c r="DM91">
        <f>$I90</f>
        <v>0</v>
      </c>
      <c r="DN91">
        <f>$G90</f>
        <v>0</v>
      </c>
      <c r="DO91">
        <f>DM91-DN91</f>
        <v>0</v>
      </c>
      <c r="DP91">
        <f>DL91+(DO91/100)+(DM91/10000)</f>
        <v>0</v>
      </c>
      <c r="DQ91">
        <f>RANK(DP91,DP89:DP92)</f>
        <v>1</v>
      </c>
      <c r="DR91">
        <f>IF(DR89=1,2,1)</f>
        <v>1</v>
      </c>
      <c r="DS91">
        <f>IF(DQ91&lt;&gt;DQ89,DQ91,DR91)</f>
        <v>1</v>
      </c>
      <c r="DT91" t="str">
        <f>IF(DQ91&lt;&gt;DQ89,"n","y")</f>
        <v>y</v>
      </c>
      <c r="DW91" t="s">
        <v>37</v>
      </c>
      <c r="EI91" t="s">
        <v>37</v>
      </c>
      <c r="EJ91">
        <f>IF(AND($G93&lt;$I93,$I93&lt;&gt;""),3,IF(AND($G93=$I93,$G93&lt;&gt;"",$I93&lt;&gt;""),1,0))</f>
        <v>0</v>
      </c>
      <c r="EK91">
        <f>$I93</f>
        <v>0</v>
      </c>
      <c r="EL91">
        <f>$G93</f>
        <v>0</v>
      </c>
      <c r="EM91">
        <f>EK91-EL91</f>
        <v>0</v>
      </c>
      <c r="EN91">
        <f>EJ91+(EM91/100)+(EK91/10000)</f>
        <v>0</v>
      </c>
      <c r="EO91">
        <f>RANK(EN91,EN89:EN92)</f>
        <v>1</v>
      </c>
      <c r="EP91">
        <f>IF(EP90=1,2,1)</f>
        <v>2</v>
      </c>
      <c r="EQ91">
        <f>IF(EO91&lt;&gt;EO90,EO91,EP91)</f>
        <v>2</v>
      </c>
      <c r="ER91" t="str">
        <f>IF(EO91&lt;&gt;EO90,"n","y")</f>
        <v>y</v>
      </c>
      <c r="EU91" t="s">
        <v>37</v>
      </c>
      <c r="FG91" t="s">
        <v>37</v>
      </c>
      <c r="FH91">
        <f>IF(AND($G89&gt;$I89,$G89&lt;&gt;""),3,IF(AND($G89=$I89,$G89&lt;&gt;"",$I89&lt;&gt;""),1,0))</f>
        <v>0</v>
      </c>
      <c r="FI91">
        <f>$G89</f>
        <v>0</v>
      </c>
      <c r="FJ91">
        <f>$I89</f>
        <v>0</v>
      </c>
      <c r="FK91">
        <f>FI91-FJ91</f>
        <v>0</v>
      </c>
      <c r="FL91">
        <f>FH91+(FK91/100)+(FI91/10000)</f>
        <v>0</v>
      </c>
      <c r="FM91">
        <f>RANK(FL91,FL89:FL92)</f>
        <v>1</v>
      </c>
      <c r="FN91">
        <f ca="1">ROUND(RAND()*(2-1)+1,0)</f>
        <v>1</v>
      </c>
      <c r="FO91">
        <f>IF(FM91&lt;&gt;FM92,FM91,FN91)</f>
        <v>1</v>
      </c>
      <c r="FP91" t="str">
        <f>IF(FM91&lt;&gt;FM92,"n","y")</f>
        <v>y</v>
      </c>
    </row>
    <row r="92" spans="1:172" ht="14.25">
      <c r="A92" s="1"/>
      <c r="B92" s="23">
        <v>38890</v>
      </c>
      <c r="C92" s="24">
        <v>0.6666666666666666</v>
      </c>
      <c r="D92" s="31" t="s">
        <v>3</v>
      </c>
      <c r="E92" s="31"/>
      <c r="F92" s="31" t="s">
        <v>38</v>
      </c>
      <c r="G92" s="47"/>
      <c r="H92" s="33" t="s">
        <v>92</v>
      </c>
      <c r="I92" s="47"/>
      <c r="J92" s="52" t="s">
        <v>35</v>
      </c>
      <c r="K92" s="34"/>
      <c r="L92" s="85"/>
      <c r="M92" s="38">
        <v>4</v>
      </c>
      <c r="N92" s="30" t="str">
        <f>VLOOKUP(M92,$AD88:$AM92,2,FALSE)</f>
        <v>Czech Republic</v>
      </c>
      <c r="O92" s="41">
        <f>VLOOKUP(M92,$AD88:$AM92,3,FALSE)</f>
        <v>0</v>
      </c>
      <c r="P92" s="41">
        <f>VLOOKUP(M92,$AD88:$AM92,4,FALSE)</f>
        <v>0</v>
      </c>
      <c r="Q92" s="41">
        <f>VLOOKUP(M92,$AD88:$AM92,6,FALSE)</f>
        <v>0</v>
      </c>
      <c r="R92" s="41">
        <f>VLOOKUP(M92,$AD88:$AM92,5,FALSE)</f>
        <v>0</v>
      </c>
      <c r="S92" s="41">
        <f>VLOOKUP(M92,$AD88:$AM92,7,FALSE)</f>
        <v>0</v>
      </c>
      <c r="T92" s="41">
        <f>VLOOKUP(M92,$AD88:$AM92,8,FALSE)</f>
        <v>0</v>
      </c>
      <c r="U92" s="42">
        <f>VLOOKUP(M92,$AD88:$AM92,10,FALSE)</f>
        <v>0</v>
      </c>
      <c r="V92" s="1"/>
      <c r="X92">
        <f t="shared" si="16"/>
      </c>
      <c r="Y92">
        <f t="shared" si="17"/>
      </c>
      <c r="Z92">
        <f t="shared" si="18"/>
      </c>
      <c r="AA92">
        <f t="shared" si="19"/>
      </c>
      <c r="AD92">
        <f>IF(AND(G88="",I88="",G89="",I89="",G90="",I90="",G91="",I91="",G92="",I92="",G93="",I93=""),4,AS92)</f>
        <v>4</v>
      </c>
      <c r="AE92" t="s">
        <v>38</v>
      </c>
      <c r="AF92">
        <f>IF(AND(G89&lt;&gt;"",I89&lt;&gt;""),1,COUNTA(G89,I89))+IF(AND(G91&lt;&gt;"",I91&lt;&gt;""),1,COUNTA(G91,I91))+IF(AND(G92&lt;&gt;"",I92&lt;&gt;""),1,COUNTA(G92,I92))</f>
        <v>0</v>
      </c>
      <c r="AG92">
        <f>COUNTIF(X88:X93,AE92)</f>
        <v>0</v>
      </c>
      <c r="AH92">
        <f>COUNTIF(Y88:Y93,AE92)</f>
        <v>0</v>
      </c>
      <c r="AI92">
        <f>COUNTIF(Z88:AA93,AE92)</f>
        <v>0</v>
      </c>
      <c r="AJ92">
        <f>I89+G91+G92</f>
        <v>0</v>
      </c>
      <c r="AK92">
        <f>G89+I91+I92</f>
        <v>0</v>
      </c>
      <c r="AL92">
        <f>AJ92-AK92</f>
        <v>0</v>
      </c>
      <c r="AM92">
        <f>AG92*3+AI92</f>
        <v>0</v>
      </c>
      <c r="AN92">
        <f>AM92+(AL92/100)+(AJ92/10000)</f>
        <v>0</v>
      </c>
      <c r="AO92">
        <f>RANK(AN92,AN89:AN92)</f>
        <v>1</v>
      </c>
      <c r="AP92">
        <f>IF(AND(AP89&lt;&gt;1,AP90&lt;&gt;1,AP91&lt;&gt;1),1,IF(AND(AP89&lt;&gt;2,AP90&lt;&gt;2,AP91&lt;&gt;2),2,IF(AND(AP89&lt;&gt;3,AP90&lt;&gt;3,AP91&lt;&gt;3),3,IF(AND(AP89&lt;&gt;4,AP90&lt;&gt;4,AP91&lt;&gt;4),4))))</f>
        <v>3</v>
      </c>
      <c r="AQ92" s="20">
        <f>Final(AO92,AO89,AO90,AO91,BE89,BS89,CG89,CU89,DG89,DS89,EE89,EQ89,FC89,FO89)</f>
        <v>3</v>
      </c>
      <c r="AR92" t="str">
        <f>Final_by(AO92,AO89,AO90,AO91,BF89,BT89,CH89,CV89,DH89,DT89,EF89,ER89,FD89,FP89)</f>
        <v>y</v>
      </c>
      <c r="AS92" s="86">
        <v>1</v>
      </c>
      <c r="AU92" t="s">
        <v>38</v>
      </c>
      <c r="BI92" t="s">
        <v>38</v>
      </c>
      <c r="BJ92">
        <f>IF(AND($G91&gt;$I91,$G91&lt;&gt;""),3,IF(AND($G91=$I91,$G91&lt;&gt;"",$I91&lt;&gt;""),1,0))+IF(AND($G92&gt;$I92,$G92&lt;&gt;""),3,IF(AND($G92=$I92,$G92&lt;&gt;"",$I92&lt;&gt;""),1,0))</f>
        <v>0</v>
      </c>
      <c r="BK92">
        <f>$G91+$G92</f>
        <v>0</v>
      </c>
      <c r="BL92">
        <f>$I91+$I92</f>
        <v>0</v>
      </c>
      <c r="BM92">
        <f>BK92-BL92</f>
        <v>0</v>
      </c>
      <c r="BN92">
        <f>BJ92+(BM92/100)+(BK92/10000)</f>
        <v>0</v>
      </c>
      <c r="BO92">
        <f>RANK(BN92,BN89:BN92)</f>
        <v>1</v>
      </c>
      <c r="BP92">
        <f>IF(AND(BP89&lt;&gt;1,BP90&lt;&gt;1),1,IF(AND(BP89&lt;&gt;2,BP90&lt;&gt;2),2,3))</f>
        <v>2</v>
      </c>
      <c r="BQ92">
        <f>IF(BT92="y",BN92+(BP92/100000),BN92)</f>
        <v>2E-05</v>
      </c>
      <c r="BR92">
        <f>RANK(BQ92,BQ89:BQ92)</f>
        <v>2</v>
      </c>
      <c r="BS92">
        <f>IF(AND(BO92&lt;&gt;BO89,BO92&lt;&gt;BO90),BO92,IF(OR(AND(BO92=BO89,BO92&lt;&gt;BO90),AND(BO92&lt;&gt;BO89,BO92=BO90)),BR92,BP92))</f>
        <v>2</v>
      </c>
      <c r="BT92" t="str">
        <f>IF(AND(BO92&lt;&gt;BO89,BO92&lt;&gt;BO90),"n","y")</f>
        <v>y</v>
      </c>
      <c r="BW92" t="s">
        <v>38</v>
      </c>
      <c r="BX92">
        <f>IF(AND($G89&lt;$I89,$I89&lt;&gt;""),3,IF(AND($G89=$I89,$G89&lt;&gt;"",$I89&lt;&gt;""),1,0))+IF(AND($G92&gt;$I92,$G92&lt;&gt;""),3,IF(AND($G92=$I92,$G92&lt;&gt;"",$I92&lt;&gt;""),1,0))</f>
        <v>0</v>
      </c>
      <c r="BY92">
        <f>$I89+$G92</f>
        <v>0</v>
      </c>
      <c r="BZ92">
        <f>$G89+$I92</f>
        <v>0</v>
      </c>
      <c r="CA92">
        <f>BY92-BZ92</f>
        <v>0</v>
      </c>
      <c r="CB92">
        <f>BX92+(CA92/100)+(BY92/10000)</f>
        <v>0</v>
      </c>
      <c r="CC92">
        <f>RANK(CB92,CB89:CB92)</f>
        <v>1</v>
      </c>
      <c r="CD92">
        <f>IF(AND(CD89&lt;&gt;1,CD91&lt;&gt;1),1,IF(AND(CD89&lt;&gt;2,CD91&lt;&gt;2),2,3))</f>
        <v>3</v>
      </c>
      <c r="CE92">
        <f>IF(CH92="y",CB92+(CD92/100000),CB92)</f>
        <v>3E-05</v>
      </c>
      <c r="CF92">
        <f>RANK(CE92,CE89:CE92)</f>
        <v>1</v>
      </c>
      <c r="CG92">
        <f>IF(AND(CC92&lt;&gt;CC89,CC92&lt;&gt;CC91),CC92,IF(OR(AND(CC92=CC89,CC92&lt;&gt;CC91),AND(CC92&lt;&gt;CC89,CC92=CC91)),CF92,CD92))</f>
        <v>3</v>
      </c>
      <c r="CH92" t="str">
        <f>IF(AND(CC92&lt;&gt;CC89,CC92&lt;&gt;CC91),"n","y")</f>
        <v>y</v>
      </c>
      <c r="CK92" t="s">
        <v>38</v>
      </c>
      <c r="CL92">
        <f>IF(AND($G89&lt;$I89,$I89&lt;&gt;""),3,IF(AND($G89=$I89,$G89&lt;&gt;"",$I89&lt;&gt;""),1,0))+IF(AND($G91&gt;$I91,$G91&lt;&gt;""),3,IF(AND($G91=$I91,$G91&lt;&gt;"",$I91&lt;&gt;""),1,0))</f>
        <v>0</v>
      </c>
      <c r="CM92">
        <f>$I89+$G91</f>
        <v>0</v>
      </c>
      <c r="CN92">
        <f>$G89+$I91</f>
        <v>0</v>
      </c>
      <c r="CO92">
        <f>CM92-CN92</f>
        <v>0</v>
      </c>
      <c r="CP92">
        <f>CL92+(CO92/100)+(CM92/10000)</f>
        <v>0</v>
      </c>
      <c r="CQ92">
        <f>RANK(CP92,CP89:CP92)</f>
        <v>1</v>
      </c>
      <c r="CR92">
        <f>IF(AND(CR90&lt;&gt;1,CR91&lt;&gt;1),1,IF(AND(CR90&lt;&gt;2,CR91&lt;&gt;2),2,3))</f>
        <v>1</v>
      </c>
      <c r="CS92">
        <f>IF(CV92="y",CP92+(CR92/100000),CP92)</f>
        <v>1E-05</v>
      </c>
      <c r="CT92">
        <f>RANK(CS92,CS89:CS92)</f>
        <v>3</v>
      </c>
      <c r="CU92">
        <f>IF(AND(CQ92&lt;&gt;CQ90,CQ92&lt;&gt;CQ91),CQ92,IF(OR(AND(CQ92=CQ90,CQ92&lt;&gt;CQ91),AND(CQ92&lt;&gt;CQ90,CQ92=CQ91)),CT92,CR92))</f>
        <v>1</v>
      </c>
      <c r="CV92" t="str">
        <f>IF(AND(CQ92&lt;&gt;CQ90,CQ92&lt;&gt;CQ91),"n","y")</f>
        <v>y</v>
      </c>
      <c r="CY92" t="s">
        <v>38</v>
      </c>
      <c r="DK92" t="s">
        <v>38</v>
      </c>
      <c r="DW92" t="s">
        <v>38</v>
      </c>
      <c r="DX92">
        <f>IF(AND($G92&gt;$I92,$G92&lt;&gt;""),3,IF(AND($G92=$I92,$G92&lt;&gt;"",$I92&lt;&gt;""),1,0))</f>
        <v>0</v>
      </c>
      <c r="DY92">
        <f>$G92</f>
        <v>0</v>
      </c>
      <c r="DZ92">
        <f>$I92</f>
        <v>0</v>
      </c>
      <c r="EA92">
        <f>DY92-DZ92</f>
        <v>0</v>
      </c>
      <c r="EB92">
        <f>DX92+(EA92/100)+(DY92/10000)</f>
        <v>0</v>
      </c>
      <c r="EC92">
        <f>RANK(EB92,EB89:EB92)</f>
        <v>1</v>
      </c>
      <c r="ED92">
        <f>IF(ED89=1,2,1)</f>
        <v>2</v>
      </c>
      <c r="EE92">
        <f>IF(EC92&lt;&gt;EC89,EC92,ED92)</f>
        <v>2</v>
      </c>
      <c r="EF92" t="str">
        <f>IF(EC92&lt;&gt;EC89,"n","y")</f>
        <v>y</v>
      </c>
      <c r="EI92" t="s">
        <v>38</v>
      </c>
      <c r="EU92" t="s">
        <v>38</v>
      </c>
      <c r="EV92">
        <f>IF(AND($G91&gt;$I91,$G91&lt;&gt;""),3,IF(AND($G91=$I91,$G91&lt;&gt;"",$I91&lt;&gt;""),1,0))</f>
        <v>0</v>
      </c>
      <c r="EW92">
        <f>$G91</f>
        <v>0</v>
      </c>
      <c r="EX92">
        <f>$I91</f>
        <v>0</v>
      </c>
      <c r="EY92">
        <f>EW92-EX92</f>
        <v>0</v>
      </c>
      <c r="EZ92">
        <f>EV92+(EY92/100)+(EW92/10000)</f>
        <v>0</v>
      </c>
      <c r="FA92">
        <f>RANK(EZ92,EZ89:EZ92)</f>
        <v>1</v>
      </c>
      <c r="FB92">
        <f>IF(FB90=1,2,1)</f>
        <v>2</v>
      </c>
      <c r="FC92">
        <f>IF(FA92&lt;&gt;FA90,FA92,FB92)</f>
        <v>2</v>
      </c>
      <c r="FD92" t="str">
        <f>IF(FA92&lt;&gt;FA90,"n","y")</f>
        <v>y</v>
      </c>
      <c r="FG92" t="s">
        <v>38</v>
      </c>
      <c r="FH92">
        <f>IF(AND($G89&lt;$I89,$I89&lt;&gt;""),3,IF(AND($G89=$I89,$G89&lt;&gt;"",$I89&lt;&gt;""),1,0))</f>
        <v>0</v>
      </c>
      <c r="FI92">
        <f>$I89</f>
        <v>0</v>
      </c>
      <c r="FJ92">
        <f>$G89</f>
        <v>0</v>
      </c>
      <c r="FK92">
        <f>FI92-FJ92</f>
        <v>0</v>
      </c>
      <c r="FL92">
        <f>FH92+(FK92/100)+(FI92/10000)</f>
        <v>0</v>
      </c>
      <c r="FM92">
        <f>RANK(FL92,FL89:FL92)</f>
        <v>1</v>
      </c>
      <c r="FN92">
        <f>IF(FN91=1,2,1)</f>
        <v>2</v>
      </c>
      <c r="FO92">
        <f>IF(FM92&lt;&gt;FM91,FM92,FN92)</f>
        <v>2</v>
      </c>
      <c r="FP92" t="str">
        <f>IF(FM92&lt;&gt;FM91,"n","y")</f>
        <v>y</v>
      </c>
    </row>
    <row r="93" spans="1:27" ht="14.25">
      <c r="A93" s="1"/>
      <c r="B93" s="26">
        <v>38890</v>
      </c>
      <c r="C93" s="27">
        <v>0.6666666666666666</v>
      </c>
      <c r="D93" s="30" t="s">
        <v>21</v>
      </c>
      <c r="E93" s="30"/>
      <c r="F93" s="30" t="s">
        <v>36</v>
      </c>
      <c r="G93" s="47"/>
      <c r="H93" s="38" t="s">
        <v>92</v>
      </c>
      <c r="I93" s="47"/>
      <c r="J93" s="57" t="s">
        <v>37</v>
      </c>
      <c r="K93" s="62"/>
      <c r="L93" s="34"/>
      <c r="M93" s="34"/>
      <c r="N93" s="34">
        <f>IF(AND(O89=3,O90=3,O91=3,O92=3),"* qualified for round of 16"&amp;IF(AND(VLOOKUP(M89,AD88:AR92,15,FALSE)="y",VLOOKUP(M89,AD88:AR92,15,FALSE)=VLOOKUP(M90,AD88:AR92,15,FALSE),U90&lt;&gt;U91)," (ranked after drawing of lots)",IF(VLOOKUP(M89,AD88:AR92,15,FALSE)="y"," after drawing of lots","")),"")</f>
      </c>
      <c r="O93" s="34"/>
      <c r="P93" s="34"/>
      <c r="Q93" s="34"/>
      <c r="R93" s="34"/>
      <c r="S93" s="34"/>
      <c r="T93" s="34"/>
      <c r="U93" s="34"/>
      <c r="V93" s="1"/>
      <c r="X93">
        <f t="shared" si="16"/>
      </c>
      <c r="Y93">
        <f t="shared" si="17"/>
      </c>
      <c r="Z93">
        <f t="shared" si="18"/>
      </c>
      <c r="AA93">
        <f t="shared" si="19"/>
      </c>
    </row>
    <row r="94" spans="1:2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89">
        <f>IF(AND(O89=3,O90=3,O91=3,O92=3,VLOOKUP(M89,AD88:AR92,15,FALSE)&lt;&gt;VLOOKUP(M90,AD88:AR92,15,FALSE)),"**qualified for round of 16"&amp;IF(VLOOKUP(M90,AD88:AR92,15,FALSE)="y"," after drawing of lots",""),"")</f>
      </c>
      <c r="O94" s="1"/>
      <c r="P94" s="1"/>
      <c r="Q94" s="1"/>
      <c r="R94" s="1"/>
      <c r="S94" s="1"/>
      <c r="T94" s="1"/>
      <c r="U94" s="1"/>
      <c r="V94" s="1"/>
    </row>
    <row r="95" spans="1:2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>
      <c r="A98" s="1"/>
      <c r="B98" s="1"/>
      <c r="C98" s="1"/>
      <c r="D98" s="1"/>
      <c r="E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>
      <c r="A99" s="1"/>
      <c r="B99" s="1"/>
      <c r="C99" s="1"/>
      <c r="D99" s="1"/>
      <c r="E99" s="1"/>
      <c r="F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7" ht="14.25">
      <c r="A100" s="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"/>
      <c r="X100" t="s">
        <v>11</v>
      </c>
      <c r="Y100" t="s">
        <v>13</v>
      </c>
      <c r="Z100" t="s">
        <v>12</v>
      </c>
      <c r="AA100" t="s">
        <v>12</v>
      </c>
    </row>
    <row r="101" spans="1:172" ht="14.25">
      <c r="A101" s="1"/>
      <c r="B101" s="23">
        <v>38881</v>
      </c>
      <c r="C101" s="24">
        <v>0.875</v>
      </c>
      <c r="D101" s="31" t="s">
        <v>4</v>
      </c>
      <c r="E101" s="51"/>
      <c r="F101" s="25" t="s">
        <v>39</v>
      </c>
      <c r="G101" s="46"/>
      <c r="H101" s="33" t="s">
        <v>92</v>
      </c>
      <c r="I101" s="46"/>
      <c r="J101" s="52" t="s">
        <v>40</v>
      </c>
      <c r="K101" s="34"/>
      <c r="L101" s="34"/>
      <c r="M101" s="35"/>
      <c r="N101" s="35"/>
      <c r="O101" s="63" t="s">
        <v>10</v>
      </c>
      <c r="P101" s="63" t="s">
        <v>11</v>
      </c>
      <c r="Q101" s="63" t="s">
        <v>12</v>
      </c>
      <c r="R101" s="63" t="s">
        <v>13</v>
      </c>
      <c r="S101" s="63" t="s">
        <v>14</v>
      </c>
      <c r="T101" s="63" t="s">
        <v>15</v>
      </c>
      <c r="U101" s="64" t="s">
        <v>16</v>
      </c>
      <c r="V101" s="1"/>
      <c r="X101">
        <f aca="true" t="shared" si="20" ref="X101:X106">IF(G101&gt;I101,F101,IF(I101&gt;G101,J101,""))</f>
      </c>
      <c r="Y101">
        <f aca="true" t="shared" si="21" ref="Y101:Y106">IF(G101&gt;I101,J101,IF(I101&gt;G101,F101,""))</f>
      </c>
      <c r="Z101">
        <f aca="true" t="shared" si="22" ref="Z101:Z106">IF(G101="","",IF(I101="","",IF(G101=I101,F101,"")))</f>
      </c>
      <c r="AA101">
        <f aca="true" t="shared" si="23" ref="AA101:AA106">IF(G101="","",IF(I101="","",IF(G101=I101,J101,"")))</f>
      </c>
      <c r="AE101" s="14"/>
      <c r="AF101" s="15" t="s">
        <v>67</v>
      </c>
      <c r="AG101" s="15" t="s">
        <v>68</v>
      </c>
      <c r="AH101" s="15" t="s">
        <v>69</v>
      </c>
      <c r="AI101" s="15" t="s">
        <v>66</v>
      </c>
      <c r="AJ101" s="15" t="s">
        <v>70</v>
      </c>
      <c r="AK101" s="15" t="s">
        <v>65</v>
      </c>
      <c r="AL101" s="15" t="s">
        <v>72</v>
      </c>
      <c r="AM101" s="15" t="s">
        <v>71</v>
      </c>
      <c r="AN101" s="15" t="s">
        <v>96</v>
      </c>
      <c r="AO101" s="15" t="s">
        <v>95</v>
      </c>
      <c r="AP101" s="15" t="s">
        <v>83</v>
      </c>
      <c r="AQ101" s="19" t="s">
        <v>84</v>
      </c>
      <c r="AR101" s="15" t="s">
        <v>85</v>
      </c>
      <c r="AS101" s="87"/>
      <c r="AV101" t="s">
        <v>71</v>
      </c>
      <c r="AW101" t="s">
        <v>70</v>
      </c>
      <c r="AX101" t="s">
        <v>65</v>
      </c>
      <c r="AY101" t="s">
        <v>72</v>
      </c>
      <c r="AZ101" s="15" t="s">
        <v>96</v>
      </c>
      <c r="BA101" s="15" t="s">
        <v>95</v>
      </c>
      <c r="BB101" s="15" t="s">
        <v>83</v>
      </c>
      <c r="BC101" s="15" t="s">
        <v>98</v>
      </c>
      <c r="BD101" s="15" t="s">
        <v>97</v>
      </c>
      <c r="BE101" s="15" t="s">
        <v>84</v>
      </c>
      <c r="BF101" s="15" t="s">
        <v>85</v>
      </c>
      <c r="BJ101" t="s">
        <v>71</v>
      </c>
      <c r="BK101" t="s">
        <v>70</v>
      </c>
      <c r="BL101" t="s">
        <v>65</v>
      </c>
      <c r="BM101" t="s">
        <v>72</v>
      </c>
      <c r="BN101" s="15" t="s">
        <v>96</v>
      </c>
      <c r="BO101" s="15" t="s">
        <v>95</v>
      </c>
      <c r="BP101" s="15" t="s">
        <v>83</v>
      </c>
      <c r="BQ101" s="15" t="s">
        <v>98</v>
      </c>
      <c r="BR101" s="15" t="s">
        <v>97</v>
      </c>
      <c r="BS101" s="15" t="s">
        <v>84</v>
      </c>
      <c r="BT101" s="15" t="s">
        <v>85</v>
      </c>
      <c r="BX101" t="s">
        <v>71</v>
      </c>
      <c r="BY101" t="s">
        <v>70</v>
      </c>
      <c r="BZ101" t="s">
        <v>65</v>
      </c>
      <c r="CA101" t="s">
        <v>72</v>
      </c>
      <c r="CB101" s="15" t="s">
        <v>96</v>
      </c>
      <c r="CC101" s="15" t="s">
        <v>95</v>
      </c>
      <c r="CD101" s="15" t="s">
        <v>83</v>
      </c>
      <c r="CE101" s="15" t="s">
        <v>98</v>
      </c>
      <c r="CF101" s="15" t="s">
        <v>97</v>
      </c>
      <c r="CG101" s="15" t="s">
        <v>84</v>
      </c>
      <c r="CH101" s="15" t="s">
        <v>85</v>
      </c>
      <c r="CL101" t="s">
        <v>71</v>
      </c>
      <c r="CM101" t="s">
        <v>70</v>
      </c>
      <c r="CN101" t="s">
        <v>65</v>
      </c>
      <c r="CO101" t="s">
        <v>72</v>
      </c>
      <c r="CP101" s="15" t="s">
        <v>96</v>
      </c>
      <c r="CQ101" s="15" t="s">
        <v>95</v>
      </c>
      <c r="CR101" s="15" t="s">
        <v>83</v>
      </c>
      <c r="CS101" s="15" t="s">
        <v>98</v>
      </c>
      <c r="CT101" s="15" t="s">
        <v>97</v>
      </c>
      <c r="CU101" s="15" t="s">
        <v>84</v>
      </c>
      <c r="CV101" s="15" t="s">
        <v>85</v>
      </c>
      <c r="CZ101" t="s">
        <v>71</v>
      </c>
      <c r="DA101" t="s">
        <v>70</v>
      </c>
      <c r="DB101" t="s">
        <v>65</v>
      </c>
      <c r="DC101" t="s">
        <v>72</v>
      </c>
      <c r="DD101" s="15" t="s">
        <v>96</v>
      </c>
      <c r="DE101" s="15" t="s">
        <v>95</v>
      </c>
      <c r="DF101" s="15" t="s">
        <v>83</v>
      </c>
      <c r="DG101" s="15" t="s">
        <v>84</v>
      </c>
      <c r="DH101" s="15" t="s">
        <v>85</v>
      </c>
      <c r="DL101" t="s">
        <v>71</v>
      </c>
      <c r="DM101" t="s">
        <v>70</v>
      </c>
      <c r="DN101" t="s">
        <v>65</v>
      </c>
      <c r="DO101" t="s">
        <v>72</v>
      </c>
      <c r="DP101" s="15" t="s">
        <v>96</v>
      </c>
      <c r="DQ101" s="15" t="s">
        <v>95</v>
      </c>
      <c r="DR101" s="15" t="s">
        <v>83</v>
      </c>
      <c r="DS101" s="15" t="s">
        <v>84</v>
      </c>
      <c r="DT101" s="15" t="s">
        <v>85</v>
      </c>
      <c r="DX101" t="s">
        <v>71</v>
      </c>
      <c r="DY101" t="s">
        <v>70</v>
      </c>
      <c r="DZ101" t="s">
        <v>65</v>
      </c>
      <c r="EA101" t="s">
        <v>72</v>
      </c>
      <c r="EB101" s="15" t="s">
        <v>96</v>
      </c>
      <c r="EC101" s="15" t="s">
        <v>95</v>
      </c>
      <c r="ED101" s="15" t="s">
        <v>83</v>
      </c>
      <c r="EE101" s="15" t="s">
        <v>84</v>
      </c>
      <c r="EF101" s="15" t="s">
        <v>85</v>
      </c>
      <c r="EJ101" t="s">
        <v>71</v>
      </c>
      <c r="EK101" t="s">
        <v>70</v>
      </c>
      <c r="EL101" t="s">
        <v>65</v>
      </c>
      <c r="EM101" t="s">
        <v>72</v>
      </c>
      <c r="EN101" s="15" t="s">
        <v>96</v>
      </c>
      <c r="EO101" s="15" t="s">
        <v>95</v>
      </c>
      <c r="EP101" s="15" t="s">
        <v>83</v>
      </c>
      <c r="EQ101" s="15" t="s">
        <v>84</v>
      </c>
      <c r="ER101" s="15" t="s">
        <v>85</v>
      </c>
      <c r="EV101" t="s">
        <v>71</v>
      </c>
      <c r="EW101" t="s">
        <v>70</v>
      </c>
      <c r="EX101" t="s">
        <v>65</v>
      </c>
      <c r="EY101" t="s">
        <v>72</v>
      </c>
      <c r="EZ101" s="15" t="s">
        <v>96</v>
      </c>
      <c r="FA101" s="15" t="s">
        <v>95</v>
      </c>
      <c r="FB101" s="15" t="s">
        <v>83</v>
      </c>
      <c r="FC101" s="15" t="s">
        <v>84</v>
      </c>
      <c r="FD101" s="15" t="s">
        <v>85</v>
      </c>
      <c r="FH101" t="s">
        <v>71</v>
      </c>
      <c r="FI101" t="s">
        <v>70</v>
      </c>
      <c r="FJ101" t="s">
        <v>65</v>
      </c>
      <c r="FK101" t="s">
        <v>72</v>
      </c>
      <c r="FL101" s="15" t="s">
        <v>96</v>
      </c>
      <c r="FM101" s="15" t="s">
        <v>95</v>
      </c>
      <c r="FN101" s="15" t="s">
        <v>83</v>
      </c>
      <c r="FO101" s="15" t="s">
        <v>84</v>
      </c>
      <c r="FP101" s="15" t="s">
        <v>85</v>
      </c>
    </row>
    <row r="102" spans="1:163" ht="14.25">
      <c r="A102" s="1"/>
      <c r="B102" s="26">
        <v>38880</v>
      </c>
      <c r="C102" s="27">
        <v>0.625</v>
      </c>
      <c r="D102" s="30" t="s">
        <v>23</v>
      </c>
      <c r="E102" s="56"/>
      <c r="F102" s="30" t="s">
        <v>41</v>
      </c>
      <c r="G102" s="47"/>
      <c r="H102" s="38" t="s">
        <v>92</v>
      </c>
      <c r="I102" s="47"/>
      <c r="J102" s="57" t="s">
        <v>42</v>
      </c>
      <c r="K102" s="62"/>
      <c r="L102" s="34"/>
      <c r="M102" s="33">
        <v>1</v>
      </c>
      <c r="N102" s="31" t="str">
        <f>VLOOKUP(M102,$AD101:$AM105,2,FALSE)&amp;AC102</f>
        <v>Brazil</v>
      </c>
      <c r="O102" s="39">
        <f>VLOOKUP(M102,$AD101:$AM105,3,FALSE)</f>
        <v>0</v>
      </c>
      <c r="P102" s="39">
        <f>VLOOKUP(M102,$AD101:$AM105,4,FALSE)</f>
        <v>0</v>
      </c>
      <c r="Q102" s="39">
        <f>VLOOKUP(M102,$AD101:$AM105,6,FALSE)</f>
        <v>0</v>
      </c>
      <c r="R102" s="39">
        <f>VLOOKUP(M102,$AD101:$AM105,5,FALSE)</f>
        <v>0</v>
      </c>
      <c r="S102" s="39">
        <f>VLOOKUP(M102,$AD101:$AM105,7,FALSE)</f>
        <v>0</v>
      </c>
      <c r="T102" s="39">
        <f>VLOOKUP(M102,$AD101:$AM105,8,FALSE)</f>
        <v>0</v>
      </c>
      <c r="U102" s="40">
        <f>VLOOKUP(M102,$AD101:$AM105,10,FALSE)</f>
        <v>0</v>
      </c>
      <c r="V102" s="1"/>
      <c r="X102">
        <f t="shared" si="20"/>
      </c>
      <c r="Y102">
        <f t="shared" si="21"/>
      </c>
      <c r="Z102">
        <f t="shared" si="22"/>
      </c>
      <c r="AA102">
        <f t="shared" si="23"/>
      </c>
      <c r="AC102">
        <f>IF(AND(O102=3,O103=3,O104=3,O105=3),"*","")</f>
      </c>
      <c r="AD102">
        <f>IF(AND(G101="",I101="",G102="",I102="",G103="",I103="",G104="",I104="",G105="",I105="",G106="",I106=""),1,AS102)</f>
        <v>1</v>
      </c>
      <c r="AE102" t="s">
        <v>39</v>
      </c>
      <c r="AF102">
        <f>IF(AND(G101&lt;&gt;"",I101&lt;&gt;""),1,COUNTA(G101,I101))+IF(AND(G103&lt;&gt;"",I103&lt;&gt;""),1,COUNTA(G103,I103))+IF(AND(G105&lt;&gt;"",I105&lt;&gt;""),1,COUNTA(G105,I105))</f>
        <v>0</v>
      </c>
      <c r="AG102">
        <f>COUNTIF(X101:X106,AE102)</f>
        <v>0</v>
      </c>
      <c r="AH102">
        <f>COUNTIF(Y101:Y106,AE102)</f>
        <v>0</v>
      </c>
      <c r="AI102">
        <f>COUNTIF(Z101:AA106,AE102)</f>
        <v>0</v>
      </c>
      <c r="AJ102">
        <f>G101+G103+I105</f>
        <v>0</v>
      </c>
      <c r="AK102">
        <f>I101+I103+G105</f>
        <v>0</v>
      </c>
      <c r="AL102">
        <f>AJ102-AK102</f>
        <v>0</v>
      </c>
      <c r="AM102">
        <f>AG102*3+AI102</f>
        <v>0</v>
      </c>
      <c r="AN102">
        <f>AM102+(AL102/100)+(AJ102/10000)</f>
        <v>0</v>
      </c>
      <c r="AO102">
        <f>RANK(AN102,AN102:AN105)</f>
        <v>1</v>
      </c>
      <c r="AP102">
        <f ca="1">ROUND(RAND()*(4-1)+1,0)</f>
        <v>4</v>
      </c>
      <c r="AQ102" s="20">
        <f>Final(AO102,AO103,AO104,AO105,BE102,BS102,CG102,CU102,DG102,DS102,EE102,EQ102,FC102,FO102)</f>
        <v>4</v>
      </c>
      <c r="AR102" t="str">
        <f>Final_by(AO102,AO103,AO104,AO105,BF102,BT102,CH102,CV102,DH102,DT102,EF102,ER102,FD102,FP102)</f>
        <v>y</v>
      </c>
      <c r="AS102" s="86">
        <v>1</v>
      </c>
      <c r="AU102" t="s">
        <v>39</v>
      </c>
      <c r="AV102">
        <f>IF(AND($G101&gt;$I101,$G101&lt;&gt;""),3,IF(AND($G101=$I101,$G101&lt;&gt;"",$I101&lt;&gt;""),1,0))+IF(AND($G103&gt;$I103,$G103&lt;&gt;""),3,IF(AND($G103=$I103,$G103&lt;&gt;"",$I103&lt;&gt;""),1,0))</f>
        <v>0</v>
      </c>
      <c r="AW102">
        <f>$G101+$G103</f>
        <v>0</v>
      </c>
      <c r="AX102">
        <f>$I101+$I103</f>
        <v>0</v>
      </c>
      <c r="AY102">
        <f>AW102-AX102</f>
        <v>0</v>
      </c>
      <c r="AZ102">
        <f>AV102+(AY102/100)+(AW102/10000)</f>
        <v>0</v>
      </c>
      <c r="BA102">
        <f>RANK(AZ102,AZ102:AZ105)</f>
        <v>1</v>
      </c>
      <c r="BB102">
        <f ca="1">ROUND(RAND()*(3-1)+1,0)</f>
        <v>1</v>
      </c>
      <c r="BC102">
        <f>IF(BF102="y",AZ102+(BB102/100000),AZ102)</f>
        <v>1E-05</v>
      </c>
      <c r="BD102">
        <f>RANK(BC102,BC102:BC104)</f>
        <v>3</v>
      </c>
      <c r="BE102">
        <f>IF(AND(BA102&lt;&gt;BA103,BA102&lt;&gt;BA104),BA102,IF(OR(AND(BA102=BA103,BA102&lt;&gt;BA104),AND(BA102&lt;&gt;BA103,BA102=BA104)),BD102,BB102))</f>
        <v>1</v>
      </c>
      <c r="BF102" t="str">
        <f>IF(AND(BA102&lt;&gt;BA103,BA102&lt;&gt;BA104),"n","y")</f>
        <v>y</v>
      </c>
      <c r="BI102" t="s">
        <v>39</v>
      </c>
      <c r="BJ102">
        <f>IF(AND($G101&gt;$I101,$G101&lt;&gt;""),3,IF(AND($G101=$I101,$G101&lt;&gt;"",$I101&lt;&gt;""),1,0))+IF(AND($I105&gt;$G105,$I105&lt;&gt;""),3,IF(AND($I105=$G105,$G105&lt;&gt;"",$I105&lt;&gt;""),1,0))</f>
        <v>0</v>
      </c>
      <c r="BK102">
        <f>$G101+$I105</f>
        <v>0</v>
      </c>
      <c r="BL102">
        <f>$I101+$G105</f>
        <v>0</v>
      </c>
      <c r="BM102">
        <f>BK102-BL102</f>
        <v>0</v>
      </c>
      <c r="BN102">
        <f>BJ102+(BM102/100)+(BK102/10000)</f>
        <v>0</v>
      </c>
      <c r="BO102">
        <f>RANK(BN102,BN102:BN105)</f>
        <v>1</v>
      </c>
      <c r="BP102">
        <f ca="1">ROUND(RAND()*(3-1)+1,0)</f>
        <v>2</v>
      </c>
      <c r="BQ102">
        <f>IF(BT102="y",BN102+(BP102/100000),BN102)</f>
        <v>2E-05</v>
      </c>
      <c r="BR102">
        <f>RANK(BQ102,BQ102:BQ105)</f>
        <v>2</v>
      </c>
      <c r="BS102">
        <f>IF(AND(BO102&lt;&gt;BO103,BO102&lt;&gt;BO105),BO102,IF(OR(AND(BO102=BO103,BO102&lt;&gt;BO105),AND(BO102&lt;&gt;BO103,BO102=BO105)),BR102,BP102))</f>
        <v>2</v>
      </c>
      <c r="BT102" t="str">
        <f>IF(AND(BO102&lt;&gt;BO103,BO102&lt;&gt;BO105),"n","y")</f>
        <v>y</v>
      </c>
      <c r="BW102" t="s">
        <v>39</v>
      </c>
      <c r="BX102">
        <f>IF(AND($G103&gt;$I103,$G103&lt;&gt;""),3,IF(AND($G103=$I103,$G103&lt;&gt;"",$I103&lt;&gt;""),1,0))+IF(AND($I105&gt;$G105,$I105&lt;&gt;""),3,IF(AND($I105=$G105,$G105&lt;&gt;"",$I105&lt;&gt;""),1,0))</f>
        <v>0</v>
      </c>
      <c r="BY102">
        <f>$G103+$I105</f>
        <v>0</v>
      </c>
      <c r="BZ102">
        <f>$I103+$G105</f>
        <v>0</v>
      </c>
      <c r="CA102">
        <f>BY102-BZ102</f>
        <v>0</v>
      </c>
      <c r="CB102">
        <f>BX102+(CA102/100)+(BY102/10000)</f>
        <v>0</v>
      </c>
      <c r="CC102">
        <f>RANK(CB102,CB102:CB105)</f>
        <v>1</v>
      </c>
      <c r="CD102">
        <f ca="1">ROUND(RAND()*(3-1)+1,0)</f>
        <v>2</v>
      </c>
      <c r="CE102">
        <f>IF(CH102="y",CB102+(CD102/100000),CB102)</f>
        <v>2E-05</v>
      </c>
      <c r="CF102">
        <f>RANK(CE102,CE102:CE105)</f>
        <v>2</v>
      </c>
      <c r="CG102">
        <f>IF(AND(CC102&lt;&gt;CC104,CC102&lt;&gt;CC105),CC102,IF(OR(AND(CC102=CC104,CC102&lt;&gt;CC105),AND(CC102&lt;&gt;CC104,CC102=CC105)),CF102,CD102))</f>
        <v>2</v>
      </c>
      <c r="CH102" t="str">
        <f>IF(AND(CC102&lt;&gt;CC104,CC102&lt;&gt;CC105),"n","y")</f>
        <v>y</v>
      </c>
      <c r="CK102" t="s">
        <v>39</v>
      </c>
      <c r="CY102" t="s">
        <v>39</v>
      </c>
      <c r="CZ102">
        <f>IF(AND($G101&gt;$I101,$G101&lt;&gt;""),3,IF(AND($G101=$I101,$G101&lt;&gt;"",$I101&lt;&gt;""),1,0))</f>
        <v>0</v>
      </c>
      <c r="DA102">
        <f>$G101</f>
        <v>0</v>
      </c>
      <c r="DB102">
        <f>$I101</f>
        <v>0</v>
      </c>
      <c r="DC102">
        <f>DA102-DB102</f>
        <v>0</v>
      </c>
      <c r="DD102">
        <f>CZ102+(DC102/100)+(DA102/10000)</f>
        <v>0</v>
      </c>
      <c r="DE102">
        <f>RANK(DD102,DD102:DD105)</f>
        <v>1</v>
      </c>
      <c r="DF102">
        <f ca="1">ROUND(RAND()*(2-1)+1,0)</f>
        <v>2</v>
      </c>
      <c r="DG102">
        <f>IF(DE102&lt;&gt;DE103,DE102,DF102)</f>
        <v>2</v>
      </c>
      <c r="DH102" t="str">
        <f>IF(DE102&lt;&gt;DE103,"n","y")</f>
        <v>y</v>
      </c>
      <c r="DK102" t="s">
        <v>39</v>
      </c>
      <c r="DL102">
        <f>IF(AND($G103&gt;$I103,$G103&lt;&gt;""),3,IF(AND($G103=$I103,$G103&lt;&gt;"",$I103&lt;&gt;""),1,0))</f>
        <v>0</v>
      </c>
      <c r="DM102">
        <f>$G103</f>
        <v>0</v>
      </c>
      <c r="DN102">
        <f>$I103</f>
        <v>0</v>
      </c>
      <c r="DO102">
        <f>DM102-DN102</f>
        <v>0</v>
      </c>
      <c r="DP102">
        <f>DL102+(DO102/100)+(DM102/10000)</f>
        <v>0</v>
      </c>
      <c r="DQ102">
        <f>RANK(DP102,DP102:DP105)</f>
        <v>1</v>
      </c>
      <c r="DR102">
        <f ca="1">ROUND(RAND()*(2-1)+1,0)</f>
        <v>2</v>
      </c>
      <c r="DS102">
        <f>IF(DQ102&lt;&gt;DQ104,DQ102,DR102)</f>
        <v>2</v>
      </c>
      <c r="DT102" t="str">
        <f>IF(DQ102&lt;&gt;DQ104,"n","y")</f>
        <v>y</v>
      </c>
      <c r="DW102" t="s">
        <v>39</v>
      </c>
      <c r="DX102">
        <f>IF(AND($G105&lt;$I105,$I105&lt;&gt;""),3,IF(AND($G105=$I105,$G105&lt;&gt;"",$I105&lt;&gt;""),1,0))</f>
        <v>0</v>
      </c>
      <c r="DY102">
        <f>$I105</f>
        <v>0</v>
      </c>
      <c r="DZ102">
        <f>$G105</f>
        <v>0</v>
      </c>
      <c r="EA102">
        <f>DY102-DZ102</f>
        <v>0</v>
      </c>
      <c r="EB102">
        <f>DX102+(EA102/100)+(DY102/10000)</f>
        <v>0</v>
      </c>
      <c r="EC102">
        <f>RANK(EB102,EB102:EB105)</f>
        <v>1</v>
      </c>
      <c r="ED102">
        <f ca="1">ROUND(RAND()*(2-1)+1,0)</f>
        <v>2</v>
      </c>
      <c r="EE102">
        <f>IF(EC102&lt;&gt;EC105,EC102,ED102)</f>
        <v>2</v>
      </c>
      <c r="EF102" t="str">
        <f>IF(EC102&lt;&gt;EC105,"n","y")</f>
        <v>y</v>
      </c>
      <c r="EI102" t="s">
        <v>39</v>
      </c>
      <c r="EU102" t="s">
        <v>39</v>
      </c>
      <c r="FG102" t="s">
        <v>39</v>
      </c>
    </row>
    <row r="103" spans="1:163" ht="14.25">
      <c r="A103" s="1"/>
      <c r="B103" s="23">
        <v>38886</v>
      </c>
      <c r="C103" s="24">
        <v>0.75</v>
      </c>
      <c r="D103" s="31" t="s">
        <v>0</v>
      </c>
      <c r="E103" s="31"/>
      <c r="F103" s="31" t="s">
        <v>39</v>
      </c>
      <c r="G103" s="47"/>
      <c r="H103" s="33" t="s">
        <v>92</v>
      </c>
      <c r="I103" s="47"/>
      <c r="J103" s="52" t="s">
        <v>41</v>
      </c>
      <c r="K103" s="34"/>
      <c r="L103" s="34"/>
      <c r="M103" s="38">
        <v>2</v>
      </c>
      <c r="N103" s="30" t="str">
        <f>VLOOKUP(M103,$AD101:$AM105,2,FALSE)&amp;IF(VLOOKUP(M102,AD101:AR105,15,FALSE)&lt;&gt;VLOOKUP(M103,AD101:AR105,15,FALSE),AC103,AC102)</f>
        <v>Croatia</v>
      </c>
      <c r="O103" s="41">
        <f>VLOOKUP(M103,$AD101:$AM105,3,FALSE)</f>
        <v>0</v>
      </c>
      <c r="P103" s="41">
        <f>VLOOKUP(M103,$AD101:$AM105,4,FALSE)</f>
        <v>0</v>
      </c>
      <c r="Q103" s="41">
        <f>VLOOKUP(M103,$AD101:$AM105,6,FALSE)</f>
        <v>0</v>
      </c>
      <c r="R103" s="41">
        <f>VLOOKUP(M103,$AD101:$AM105,5,FALSE)</f>
        <v>0</v>
      </c>
      <c r="S103" s="41">
        <f>VLOOKUP(M103,$AD101:$AM105,7,FALSE)</f>
        <v>0</v>
      </c>
      <c r="T103" s="41">
        <f>VLOOKUP(M103,$AD101:$AM105,8,FALSE)</f>
        <v>0</v>
      </c>
      <c r="U103" s="42">
        <f>VLOOKUP(M103,$AD101:$AM105,10,FALSE)</f>
        <v>0</v>
      </c>
      <c r="V103" s="1"/>
      <c r="X103">
        <f t="shared" si="20"/>
      </c>
      <c r="Y103">
        <f t="shared" si="21"/>
      </c>
      <c r="Z103">
        <f t="shared" si="22"/>
      </c>
      <c r="AA103">
        <f t="shared" si="23"/>
      </c>
      <c r="AC103">
        <f>IF(AND(O102=3,O103=3,O104=3,O105=3),"**","")</f>
      </c>
      <c r="AD103">
        <f>IF(AND(G101="",I101="",G102="",I102="",G103="",I103="",G104="",I104="",G105="",I105="",G106="",I106=""),2,AS103)</f>
        <v>2</v>
      </c>
      <c r="AE103" t="s">
        <v>40</v>
      </c>
      <c r="AF103">
        <f>IF(AND(G101&lt;&gt;"",I101&lt;&gt;""),1,COUNTA(G101,I101))+IF(AND(G104&lt;&gt;"",I104&lt;&gt;""),1,COUNTA(G104,I104))+IF(AND(G106&lt;&gt;"",I106&lt;&gt;""),1,COUNTA(G106,I106))</f>
        <v>0</v>
      </c>
      <c r="AG103">
        <f>COUNTIF(X101:X106,AE103)</f>
        <v>0</v>
      </c>
      <c r="AH103">
        <f>COUNTIF(Y101:Y106,AE103)</f>
        <v>0</v>
      </c>
      <c r="AI103">
        <f>COUNTIF(Z101:AA106,AE103)</f>
        <v>0</v>
      </c>
      <c r="AJ103">
        <f>I101+I104+G106</f>
        <v>0</v>
      </c>
      <c r="AK103">
        <f>G101+G104+I106</f>
        <v>0</v>
      </c>
      <c r="AL103">
        <f>AJ103-AK103</f>
        <v>0</v>
      </c>
      <c r="AM103">
        <f>AG103*3+AI103</f>
        <v>0</v>
      </c>
      <c r="AN103">
        <f>AM103+(AL103/100)+(AJ103/10000)</f>
        <v>0</v>
      </c>
      <c r="AO103">
        <f>RANK(AN103,AN102:AN105)</f>
        <v>1</v>
      </c>
      <c r="AP103">
        <f ca="1">IF(AP102=1,CHOOSE(ROUND(RAND()*(3-1)+1,0),2,3,4),IF(AP102=2,CHOOSE(ROUND(RAND()*(3-1)+1,0),1,3,4),IF(AP102=3,CHOOSE(ROUND(RAND()*(3-1)+1,0),1,2,4),IF(AP102=4,CHOOSE(ROUND(RAND()*(3-1)+1,0),2,3,1)))))</f>
        <v>1</v>
      </c>
      <c r="AQ103" s="20">
        <f>Final(AO103,AO102,AO104,AO105,BE102,BS102,CG102,CU102,DG102,DS102,EE102,EQ102,FC102,FO102)</f>
        <v>1</v>
      </c>
      <c r="AR103" t="str">
        <f>Final_by(AO103,AO102,AO104,AO105,BF102,BT102,CH102,CV102,DH102,DT102,EF102,ER102,FD102,FP102)</f>
        <v>y</v>
      </c>
      <c r="AS103" s="86">
        <v>2</v>
      </c>
      <c r="AU103" t="s">
        <v>40</v>
      </c>
      <c r="AV103">
        <f>IF(AND($G101&lt;$I101,$I101&lt;&gt;""),3,IF(AND($G101=$I101,$G101&lt;&gt;"",$I101&lt;&gt;""),1,0))+IF(AND($G106&gt;$I106,$G106&lt;&gt;""),3,IF(AND($G106=$I106,$G106&lt;&gt;"",$I106&lt;&gt;""),1,0))</f>
        <v>0</v>
      </c>
      <c r="AW103">
        <f>$I101+$G106</f>
        <v>0</v>
      </c>
      <c r="AX103">
        <f>$G101+$I106</f>
        <v>0</v>
      </c>
      <c r="AY103">
        <f>AW103-AX103</f>
        <v>0</v>
      </c>
      <c r="AZ103">
        <f>AV103+(AY103/100)+(AW103/10000)</f>
        <v>0</v>
      </c>
      <c r="BA103">
        <f>RANK(AZ103,AZ102:AZ105)</f>
        <v>1</v>
      </c>
      <c r="BB103">
        <f ca="1">IF(BB102=1,CHOOSE(ROUND(RAND()*(2-1)+1,0),2,3),IF(BB102=2,CHOOSE(ROUND(RAND()*(2-1)+1,0),1,3),IF(BB102=3,CHOOSE(ROUND(RAND()*(2-1)+1,0),1,2))))</f>
        <v>2</v>
      </c>
      <c r="BC103">
        <f>IF(BF103="y",AZ103+(BB103/100000),AZ103)</f>
        <v>2E-05</v>
      </c>
      <c r="BD103">
        <f>RANK(BC103,BC102:BC104)</f>
        <v>2</v>
      </c>
      <c r="BE103">
        <f>IF(AND(BA103&lt;&gt;BA102,BA103&lt;&gt;BA104),BA103,IF(OR(AND(BA103=BA102,BA103&lt;&gt;BA104),AND(BA103&lt;&gt;BA102,BA103=BA104)),BD103,BB103))</f>
        <v>2</v>
      </c>
      <c r="BF103" t="str">
        <f>IF(AND(BA103&lt;&gt;BA102,BA103&lt;&gt;BA104),"n","y")</f>
        <v>y</v>
      </c>
      <c r="BI103" t="s">
        <v>40</v>
      </c>
      <c r="BJ103">
        <f>IF(AND($G101&lt;$I101,$I101&lt;&gt;""),3,IF(AND($G101=$I101,$G101&lt;&gt;"",$I101&lt;&gt;""),1,0))+IF(AND($I104&gt;$G104,$I104&lt;&gt;""),3,IF(AND($G104=$I104,$G104&lt;&gt;"",$I104&lt;&gt;""),1,0))</f>
        <v>0</v>
      </c>
      <c r="BK103">
        <f>$I101+$I104</f>
        <v>0</v>
      </c>
      <c r="BL103">
        <f>$G101+$G104</f>
        <v>0</v>
      </c>
      <c r="BM103">
        <f>BK103-BL103</f>
        <v>0</v>
      </c>
      <c r="BN103">
        <f>BJ103+(BM103/100)+(BK103/10000)</f>
        <v>0</v>
      </c>
      <c r="BO103">
        <f>RANK(BN103,BN102:BN105)</f>
        <v>1</v>
      </c>
      <c r="BP103">
        <f ca="1">IF(BP102=1,CHOOSE(ROUND(RAND()*(2-1)+1,0),2,3),IF(BP102=2,CHOOSE(ROUND(RAND()*(2-1)+1,0),1,3),IF(BP102=3,CHOOSE(ROUND(RAND()*(2-1)+1,0),1,2))))</f>
        <v>1</v>
      </c>
      <c r="BQ103">
        <f>IF(BT103="y",BN103+(BP103/100000),BN103)</f>
        <v>1E-05</v>
      </c>
      <c r="BR103">
        <f>RANK(BQ103,BQ102:BQ105)</f>
        <v>3</v>
      </c>
      <c r="BS103">
        <f>IF(AND(BO103&lt;&gt;BO102,BO103&lt;&gt;BO105),BO103,IF(OR(AND(BO103=BO102,BO103&lt;&gt;BO105),AND(BO103&lt;&gt;BO102,BO103=BO105)),BR103,BP103))</f>
        <v>1</v>
      </c>
      <c r="BT103" t="str">
        <f>IF(AND(BO103&lt;&gt;BO102,BO103&lt;&gt;BO105),"n","y")</f>
        <v>y</v>
      </c>
      <c r="BW103" t="s">
        <v>40</v>
      </c>
      <c r="CK103" t="s">
        <v>40</v>
      </c>
      <c r="CL103">
        <f>IF(AND($G106&gt;$I106,$G106&lt;&gt;""),3,IF(AND($G106=$I106,$G106&lt;&gt;"",$I106&lt;&gt;""),1,0))+IF(AND($I104&gt;$G104,$I104&lt;&gt;""),3,IF(AND($G104=$I104,$G104&lt;&gt;"",$I104&lt;&gt;""),1,0))</f>
        <v>0</v>
      </c>
      <c r="CM103">
        <f>$I104+$G106</f>
        <v>0</v>
      </c>
      <c r="CN103">
        <f>$G104+$I106</f>
        <v>0</v>
      </c>
      <c r="CO103">
        <f>CM103-CN103</f>
        <v>0</v>
      </c>
      <c r="CP103">
        <f>CL103+(CO103/100)+(CM103/10000)</f>
        <v>0</v>
      </c>
      <c r="CQ103">
        <f>RANK(CP103,CP102:CP105)</f>
        <v>1</v>
      </c>
      <c r="CR103">
        <f ca="1">ROUND(RAND()*(3-1)+1,0)</f>
        <v>1</v>
      </c>
      <c r="CS103">
        <f>IF(CV103="y",CP103+(CR103/100000),CP103)</f>
        <v>1E-05</v>
      </c>
      <c r="CT103">
        <f>RANK(CS103,CS102:CS105)</f>
        <v>3</v>
      </c>
      <c r="CU103">
        <f>IF(AND(CQ103&lt;&gt;CQ104,CQ103&lt;&gt;CQ105),CQ103,IF(OR(AND(CQ103=CQ104,CQ103&lt;&gt;CQ105),AND(CQ103&lt;&gt;CQ104,CQ103=CQ105)),CT103,CR103))</f>
        <v>1</v>
      </c>
      <c r="CV103" t="str">
        <f>IF(AND(CQ103&lt;&gt;CQ104,CQ103&lt;&gt;CQ105),"n","y")</f>
        <v>y</v>
      </c>
      <c r="CY103" t="s">
        <v>40</v>
      </c>
      <c r="CZ103">
        <f>IF(AND($G101&lt;$I101,$I101&lt;&gt;""),3,IF(AND($G101=$I101,$G101&lt;&gt;"",$I101&lt;&gt;""),1,0))</f>
        <v>0</v>
      </c>
      <c r="DA103">
        <f>$I101</f>
        <v>0</v>
      </c>
      <c r="DB103">
        <f>$G101</f>
        <v>0</v>
      </c>
      <c r="DC103">
        <f>DA103-DB103</f>
        <v>0</v>
      </c>
      <c r="DD103">
        <f>CZ103+(DC103/100)+(DA103/10000)</f>
        <v>0</v>
      </c>
      <c r="DE103">
        <f>RANK(DD103,DD102:DD105)</f>
        <v>1</v>
      </c>
      <c r="DF103">
        <f>IF(DF102=1,2,1)</f>
        <v>1</v>
      </c>
      <c r="DG103">
        <f>IF(DE103&lt;&gt;DE102,DE103,DF103)</f>
        <v>1</v>
      </c>
      <c r="DH103" t="str">
        <f>IF(DE103&lt;&gt;DE102,"n","y")</f>
        <v>y</v>
      </c>
      <c r="DK103" t="s">
        <v>40</v>
      </c>
      <c r="DW103" t="s">
        <v>40</v>
      </c>
      <c r="EI103" t="s">
        <v>40</v>
      </c>
      <c r="EJ103">
        <f>IF(AND($G106&gt;$I106,$G106&lt;&gt;""),3,IF(AND($G106=$I106,$G106&lt;&gt;"",$I106&lt;&gt;""),1,0))</f>
        <v>0</v>
      </c>
      <c r="EK103">
        <f>$G106</f>
        <v>0</v>
      </c>
      <c r="EL103">
        <f>$I106</f>
        <v>0</v>
      </c>
      <c r="EM103">
        <f>EK103-EL103</f>
        <v>0</v>
      </c>
      <c r="EN103">
        <f>EJ103+(EM103/100)+(EK103/10000)</f>
        <v>0</v>
      </c>
      <c r="EO103">
        <f>RANK(EN103,EN102:EN105)</f>
        <v>1</v>
      </c>
      <c r="EP103">
        <f ca="1">ROUND(RAND()*(2-1)+1,0)</f>
        <v>2</v>
      </c>
      <c r="EQ103">
        <f>IF(EO103&lt;&gt;EO104,EO103,EP103)</f>
        <v>2</v>
      </c>
      <c r="ER103" t="str">
        <f>IF(EO103&lt;&gt;EO104,"n","y")</f>
        <v>y</v>
      </c>
      <c r="EU103" t="s">
        <v>40</v>
      </c>
      <c r="EV103">
        <f>IF(AND($G104&lt;$I104,$I104&lt;&gt;""),3,IF(AND($G104=$I104,$G104&lt;&gt;"",$I104&lt;&gt;""),1,0))</f>
        <v>0</v>
      </c>
      <c r="EW103">
        <f>$I104</f>
        <v>0</v>
      </c>
      <c r="EX103">
        <f>$G104</f>
        <v>0</v>
      </c>
      <c r="EY103">
        <f>EW103-EX103</f>
        <v>0</v>
      </c>
      <c r="EZ103">
        <f>EV103+(EY103/100)+(EW103/10000)</f>
        <v>0</v>
      </c>
      <c r="FA103">
        <f>RANK(EZ103,EZ102:EZ105)</f>
        <v>1</v>
      </c>
      <c r="FB103">
        <f ca="1">ROUND(RAND()*(2-1)+1,0)</f>
        <v>1</v>
      </c>
      <c r="FC103">
        <f>IF(FA103&lt;&gt;FA105,FA103,FB103)</f>
        <v>1</v>
      </c>
      <c r="FD103" t="str">
        <f>IF(FA103&lt;&gt;FA105,"n","y")</f>
        <v>y</v>
      </c>
      <c r="FG103" t="s">
        <v>40</v>
      </c>
    </row>
    <row r="104" spans="1:172" ht="14.25">
      <c r="A104" s="1"/>
      <c r="B104" s="26">
        <v>38886</v>
      </c>
      <c r="C104" s="27">
        <v>0.625</v>
      </c>
      <c r="D104" s="30" t="s">
        <v>21</v>
      </c>
      <c r="E104" s="56"/>
      <c r="F104" s="30" t="s">
        <v>42</v>
      </c>
      <c r="G104" s="47"/>
      <c r="H104" s="38" t="s">
        <v>92</v>
      </c>
      <c r="I104" s="47"/>
      <c r="J104" s="57" t="s">
        <v>40</v>
      </c>
      <c r="K104" s="56"/>
      <c r="L104" s="34"/>
      <c r="M104" s="33">
        <v>3</v>
      </c>
      <c r="N104" s="31" t="str">
        <f>VLOOKUP(M104,$AD101:$AM105,2,FALSE)</f>
        <v>Australia</v>
      </c>
      <c r="O104" s="39">
        <f>VLOOKUP(M104,$AD101:$AM105,3,FALSE)</f>
        <v>0</v>
      </c>
      <c r="P104" s="39">
        <f>VLOOKUP(M104,$AD101:$AM105,4,FALSE)</f>
        <v>0</v>
      </c>
      <c r="Q104" s="39">
        <f>VLOOKUP(M104,$AD101:$AM105,6,FALSE)</f>
        <v>0</v>
      </c>
      <c r="R104" s="39">
        <f>VLOOKUP(M104,$AD101:$AM105,5,FALSE)</f>
        <v>0</v>
      </c>
      <c r="S104" s="39">
        <f>VLOOKUP(M104,$AD101:$AM105,7,FALSE)</f>
        <v>0</v>
      </c>
      <c r="T104" s="39">
        <f>VLOOKUP(M104,$AD101:$AM105,8,FALSE)</f>
        <v>0</v>
      </c>
      <c r="U104" s="40">
        <f>VLOOKUP(M104,$AD101:$AM105,10,FALSE)</f>
        <v>0</v>
      </c>
      <c r="V104" s="1"/>
      <c r="X104">
        <f t="shared" si="20"/>
      </c>
      <c r="Y104">
        <f t="shared" si="21"/>
      </c>
      <c r="Z104">
        <f t="shared" si="22"/>
      </c>
      <c r="AA104">
        <f t="shared" si="23"/>
      </c>
      <c r="AD104">
        <f>IF(AND(G101="",I101="",G102="",I102="",G103="",I103="",G104="",I104="",G105="",I105="",G106="",I106=""),3,AS104)</f>
        <v>3</v>
      </c>
      <c r="AE104" t="s">
        <v>41</v>
      </c>
      <c r="AF104">
        <f>IF(AND(G102&lt;&gt;"",I102&lt;&gt;""),1,COUNTA(G102,I102))+IF(AND(G103&lt;&gt;"",I103&lt;&gt;""),1,COUNTA(G103,I103))+IF(AND(G106&lt;&gt;"",I106&lt;&gt;""),1,COUNTA(G106,I106))</f>
        <v>0</v>
      </c>
      <c r="AG104">
        <f>COUNTIF(X101:X106,AE104)</f>
        <v>0</v>
      </c>
      <c r="AH104">
        <f>COUNTIF(Y101:Y106,AE104)</f>
        <v>0</v>
      </c>
      <c r="AI104">
        <f>COUNTIF(Z101:AA106,AE104)</f>
        <v>0</v>
      </c>
      <c r="AJ104">
        <f>G102+I103+I106</f>
        <v>0</v>
      </c>
      <c r="AK104">
        <f>I102+G103+G106</f>
        <v>0</v>
      </c>
      <c r="AL104">
        <f>AJ104-AK104</f>
        <v>0</v>
      </c>
      <c r="AM104">
        <f>AG104*3+AI104</f>
        <v>0</v>
      </c>
      <c r="AN104">
        <f>AM104+(AL104/100)+(AJ104/10000)</f>
        <v>0</v>
      </c>
      <c r="AO104">
        <f>RANK(AN104,AN102:AN105)</f>
        <v>1</v>
      </c>
      <c r="AP104">
        <f ca="1">IF(AP102*AP103=2,CHOOSE(ROUND(RAND()*(2-1)+1,0),3,4),IF(AP102*AP103=3,CHOOSE(ROUND(RAND()*(2-1)+1,0),2,4),IF(AP102*AP103=4,CHOOSE(ROUND(RAND()*(2-1)+1,0),2,3),IF(AP102*AP103=6,CHOOSE(ROUND(RAND()*(2-1)+1,0),1,4),IF(AP102*AP103=8,CHOOSE(ROUND(RAND()*(2-1)+1,0),1,3),IF(AP102*AP103=12,CHOOSE(ROUND((2-1)+1,0),1,2)))))))</f>
        <v>3</v>
      </c>
      <c r="AQ104" s="20">
        <f>Final(AO104,AO102,AO103,AO105,BE102,BS102,CG102,CU102,DG102,DS102,EE102,EQ102,FC102,FO102)</f>
        <v>3</v>
      </c>
      <c r="AR104" t="str">
        <f>Final_by(AO104,AO102,AO103,AO105,BF102,BT102,CH102,CV102,DH102,DT102,EF102,ER102,FD102,FP102)</f>
        <v>y</v>
      </c>
      <c r="AS104" s="86">
        <v>4</v>
      </c>
      <c r="AU104" t="s">
        <v>41</v>
      </c>
      <c r="AV104">
        <f>IF(AND($G103&lt;$I103,$I103&lt;&gt;""),3,IF(AND($G103=$I103,$G103&lt;&gt;"",$I103&lt;&gt;""),1,0))+IF(AND($G106&lt;$I106,$G106&lt;&gt;""),3,IF(AND($G106=$I106,$G106&lt;&gt;"",$I106&lt;&gt;""),1,0))</f>
        <v>0</v>
      </c>
      <c r="AW104">
        <f>$I103+$I106</f>
        <v>0</v>
      </c>
      <c r="AX104">
        <f>$G103+$G106</f>
        <v>0</v>
      </c>
      <c r="AY104">
        <f>AW104-AX104</f>
        <v>0</v>
      </c>
      <c r="AZ104">
        <f>AV104+(AY104/100)+(AW104/10000)</f>
        <v>0</v>
      </c>
      <c r="BA104">
        <f>RANK(AZ104,AZ102:AZ105)</f>
        <v>1</v>
      </c>
      <c r="BB104">
        <f>IF(AND(BB102&lt;&gt;1,BB103&lt;&gt;1),1,IF(AND(BB102&lt;&gt;2,BB103&lt;&gt;2),2,3))</f>
        <v>3</v>
      </c>
      <c r="BC104">
        <f>IF(BF104="y",AZ104+(BB104/100000),AZ104)</f>
        <v>3E-05</v>
      </c>
      <c r="BD104">
        <f>RANK(BC104,BC102:BC104)</f>
        <v>1</v>
      </c>
      <c r="BE104">
        <f>IF(AND(BA104&lt;&gt;BA102,BA104&lt;&gt;BA103),BA104,IF(OR(AND(BA104=BA102,BA104&lt;&gt;BA103),AND(BA104&lt;&gt;BA102,BA104=BA103)),BD104,BB104))</f>
        <v>3</v>
      </c>
      <c r="BF104" t="str">
        <f>IF(AND(BA104&lt;&gt;BA102,BA104&lt;&gt;BA103),"n","y")</f>
        <v>y</v>
      </c>
      <c r="BI104" t="s">
        <v>41</v>
      </c>
      <c r="BW104" t="s">
        <v>41</v>
      </c>
      <c r="BX104">
        <f>IF(AND($G103&lt;$I103,$I103&lt;&gt;""),3,IF(AND($G103=$I103,$G103&lt;&gt;"",$I103&lt;&gt;""),1,0))+IF(AND($G102&gt;$I102,$G102&lt;&gt;""),3,IF(AND($I102=$G102,$G102&lt;&gt;"",$I102&lt;&gt;""),1,0))</f>
        <v>0</v>
      </c>
      <c r="BY104">
        <f>$G102+$I103</f>
        <v>0</v>
      </c>
      <c r="BZ104">
        <f>$G103+$I102</f>
        <v>0</v>
      </c>
      <c r="CA104">
        <f>BY104-BZ104</f>
        <v>0</v>
      </c>
      <c r="CB104">
        <f>BX104+(CA104/100)+(BY104/10000)</f>
        <v>0</v>
      </c>
      <c r="CC104">
        <f>RANK(CB104,CB102:CB105)</f>
        <v>1</v>
      </c>
      <c r="CD104">
        <f ca="1">IF(CD102=1,CHOOSE(ROUND(RAND()*(2-1)+1,0),2,3),IF(CD102=2,CHOOSE(ROUND(RAND()*(2-1)+1,0),1,3),IF(CD102=3,CHOOSE(ROUND(RAND()*(2-1)+1,0),1,2))))</f>
        <v>1</v>
      </c>
      <c r="CE104">
        <f>IF(CH104="y",CB104+(CD104/100000),CB104)</f>
        <v>1E-05</v>
      </c>
      <c r="CF104">
        <f>RANK(CE104,CE102:CE105)</f>
        <v>3</v>
      </c>
      <c r="CG104">
        <f>IF(AND(CC104&lt;&gt;CC102,CC104&lt;&gt;CC105),CC104,IF(OR(AND(CC104=CC102,CC104&lt;&gt;CC105),AND(CC104&lt;&gt;CC102,CC104=CC105)),CF104,CD104))</f>
        <v>1</v>
      </c>
      <c r="CH104" t="str">
        <f>IF(AND(CC104&lt;&gt;CC102,CC104&lt;&gt;CC105),"n","y")</f>
        <v>y</v>
      </c>
      <c r="CK104" t="s">
        <v>41</v>
      </c>
      <c r="CL104">
        <f>IF(AND($G106&lt;$I106,$I106&lt;&gt;""),3,IF(AND($G106=$I106,$G106&lt;&gt;"",$I106&lt;&gt;""),1,0))+IF(AND($G102&gt;$I102,$G102&lt;&gt;""),3,IF(AND($I102=$G102,$G102&lt;&gt;"",$I102&lt;&gt;""),1,0))</f>
        <v>0</v>
      </c>
      <c r="CM104">
        <f>$G102+$I106</f>
        <v>0</v>
      </c>
      <c r="CN104">
        <f>$I102+$G106</f>
        <v>0</v>
      </c>
      <c r="CO104">
        <f>CM104-CN104</f>
        <v>0</v>
      </c>
      <c r="CP104">
        <f>CL104+(CO104/100)+(CM104/10000)</f>
        <v>0</v>
      </c>
      <c r="CQ104">
        <f>RANK(CP104,CP102:CP105)</f>
        <v>1</v>
      </c>
      <c r="CR104">
        <f ca="1">IF(CR103=1,CHOOSE(ROUND(RAND()*(2-1)+1,0),2,3),IF(CR103=2,CHOOSE(ROUND(RAND()*(2-1)+1,0),1,3),IF(CR103=3,CHOOSE(ROUND(RAND()*(2-1)+1,0),1,2))))</f>
        <v>2</v>
      </c>
      <c r="CS104">
        <f>IF(CV104="y",CP104+(CR104/100000),CP104)</f>
        <v>2E-05</v>
      </c>
      <c r="CT104">
        <f>RANK(CS104,CS102:CS105)</f>
        <v>2</v>
      </c>
      <c r="CU104">
        <f>IF(AND(CQ104&lt;&gt;CQ103,CQ104&lt;&gt;CQ105),CQ104,IF(OR(AND(CQ104=CQ103,CQ104&lt;&gt;CQ105),AND(CQ104&lt;&gt;CQ103,CQ104=CQ105)),CT104,CR104))</f>
        <v>2</v>
      </c>
      <c r="CV104" t="str">
        <f>IF(AND(CQ104&lt;&gt;CQ103,CQ104&lt;&gt;CQ105),"n","y")</f>
        <v>y</v>
      </c>
      <c r="CY104" t="s">
        <v>41</v>
      </c>
      <c r="DK104" t="s">
        <v>41</v>
      </c>
      <c r="DL104">
        <f>IF(AND($G103&lt;$I103,$I103&lt;&gt;""),3,IF(AND($G103=$I103,$G103&lt;&gt;"",$I103&lt;&gt;""),1,0))</f>
        <v>0</v>
      </c>
      <c r="DM104">
        <f>$I103</f>
        <v>0</v>
      </c>
      <c r="DN104">
        <f>$G103</f>
        <v>0</v>
      </c>
      <c r="DO104">
        <f>DM104-DN104</f>
        <v>0</v>
      </c>
      <c r="DP104">
        <f>DL104+(DO104/100)+(DM104/10000)</f>
        <v>0</v>
      </c>
      <c r="DQ104">
        <f>RANK(DP104,DP102:DP105)</f>
        <v>1</v>
      </c>
      <c r="DR104">
        <f>IF(DR102=1,2,1)</f>
        <v>1</v>
      </c>
      <c r="DS104">
        <f>IF(DQ104&lt;&gt;DQ102,DQ104,DR104)</f>
        <v>1</v>
      </c>
      <c r="DT104" t="str">
        <f>IF(DQ104&lt;&gt;DQ102,"n","y")</f>
        <v>y</v>
      </c>
      <c r="DW104" t="s">
        <v>41</v>
      </c>
      <c r="EI104" t="s">
        <v>41</v>
      </c>
      <c r="EJ104">
        <f>IF(AND($G106&lt;$I106,$I106&lt;&gt;""),3,IF(AND($G106=$I106,$G106&lt;&gt;"",$I106&lt;&gt;""),1,0))</f>
        <v>0</v>
      </c>
      <c r="EK104">
        <f>$I106</f>
        <v>0</v>
      </c>
      <c r="EL104">
        <f>$G106</f>
        <v>0</v>
      </c>
      <c r="EM104">
        <f>EK104-EL104</f>
        <v>0</v>
      </c>
      <c r="EN104">
        <f>EJ104+(EM104/100)+(EK104/10000)</f>
        <v>0</v>
      </c>
      <c r="EO104">
        <f>RANK(EN104,EN102:EN105)</f>
        <v>1</v>
      </c>
      <c r="EP104">
        <f>IF(EP103=1,2,1)</f>
        <v>1</v>
      </c>
      <c r="EQ104">
        <f>IF(EO104&lt;&gt;EO103,EO104,EP104)</f>
        <v>1</v>
      </c>
      <c r="ER104" t="str">
        <f>IF(EO104&lt;&gt;EO103,"n","y")</f>
        <v>y</v>
      </c>
      <c r="EU104" t="s">
        <v>41</v>
      </c>
      <c r="FG104" t="s">
        <v>41</v>
      </c>
      <c r="FH104">
        <f>IF(AND($G102&gt;$I102,$G102&lt;&gt;""),3,IF(AND($G102=$I102,$G102&lt;&gt;"",$I102&lt;&gt;""),1,0))</f>
        <v>0</v>
      </c>
      <c r="FI104">
        <f>$G102</f>
        <v>0</v>
      </c>
      <c r="FJ104">
        <f>$I102</f>
        <v>0</v>
      </c>
      <c r="FK104">
        <f>FI104-FJ104</f>
        <v>0</v>
      </c>
      <c r="FL104">
        <f>FH104+(FK104/100)+(FI104/10000)</f>
        <v>0</v>
      </c>
      <c r="FM104">
        <f>RANK(FL104,FL102:FL105)</f>
        <v>1</v>
      </c>
      <c r="FN104">
        <f ca="1">ROUND(RAND()*(2-1)+1,0)</f>
        <v>1</v>
      </c>
      <c r="FO104">
        <f>IF(FM104&lt;&gt;FM105,FM104,FN104)</f>
        <v>1</v>
      </c>
      <c r="FP104" t="str">
        <f>IF(FM104&lt;&gt;FM105,"n","y")</f>
        <v>y</v>
      </c>
    </row>
    <row r="105" spans="1:172" ht="14.25">
      <c r="A105" s="1"/>
      <c r="B105" s="23">
        <v>38890</v>
      </c>
      <c r="C105" s="24">
        <v>0.875</v>
      </c>
      <c r="D105" s="31" t="s">
        <v>2</v>
      </c>
      <c r="E105" s="31"/>
      <c r="F105" s="31" t="s">
        <v>42</v>
      </c>
      <c r="G105" s="47"/>
      <c r="H105" s="33" t="s">
        <v>92</v>
      </c>
      <c r="I105" s="47"/>
      <c r="J105" s="52" t="s">
        <v>39</v>
      </c>
      <c r="K105" s="34"/>
      <c r="L105" s="34"/>
      <c r="M105" s="38">
        <v>4</v>
      </c>
      <c r="N105" s="30" t="str">
        <f>VLOOKUP(M105,$AD101:$AM105,2,FALSE)</f>
        <v>Japan</v>
      </c>
      <c r="O105" s="41">
        <f>VLOOKUP(M105,$AD101:$AM105,3,FALSE)</f>
        <v>0</v>
      </c>
      <c r="P105" s="41">
        <f>VLOOKUP(M105,$AD101:$AM105,4,FALSE)</f>
        <v>0</v>
      </c>
      <c r="Q105" s="41">
        <f>VLOOKUP(M105,$AD101:$AM105,6,FALSE)</f>
        <v>0</v>
      </c>
      <c r="R105" s="41">
        <f>VLOOKUP(M105,$AD101:$AM105,5,FALSE)</f>
        <v>0</v>
      </c>
      <c r="S105" s="41">
        <f>VLOOKUP(M105,$AD101:$AM105,7,FALSE)</f>
        <v>0</v>
      </c>
      <c r="T105" s="41">
        <f>VLOOKUP(M105,$AD101:$AM105,8,FALSE)</f>
        <v>0</v>
      </c>
      <c r="U105" s="42">
        <f>VLOOKUP(M105,$AD101:$AM105,10,FALSE)</f>
        <v>0</v>
      </c>
      <c r="V105" s="1"/>
      <c r="X105">
        <f t="shared" si="20"/>
      </c>
      <c r="Y105">
        <f t="shared" si="21"/>
      </c>
      <c r="Z105">
        <f t="shared" si="22"/>
      </c>
      <c r="AA105">
        <f t="shared" si="23"/>
      </c>
      <c r="AD105">
        <f>IF(AND(G101="",I101="",G102="",I102="",G103="",I103="",G104="",I104="",G105="",I105="",G106="",I106=""),4,AS105)</f>
        <v>4</v>
      </c>
      <c r="AE105" t="s">
        <v>42</v>
      </c>
      <c r="AF105">
        <f>IF(AND(G102&lt;&gt;"",I102&lt;&gt;""),1,COUNTA(G102,I102))+IF(AND(G104&lt;&gt;"",I104&lt;&gt;""),1,COUNTA(G104,I104))+IF(AND(G105&lt;&gt;"",I105&lt;&gt;""),1,COUNTA(G105,I105))</f>
        <v>0</v>
      </c>
      <c r="AG105">
        <f>COUNTIF(X101:X106,AE105)</f>
        <v>0</v>
      </c>
      <c r="AH105">
        <f>COUNTIF(Y101:Y106,AE105)</f>
        <v>0</v>
      </c>
      <c r="AI105">
        <f>COUNTIF(Z101:AA106,AE105)</f>
        <v>0</v>
      </c>
      <c r="AJ105">
        <f>I102+G104+G105</f>
        <v>0</v>
      </c>
      <c r="AK105">
        <f>G102+I104+I105</f>
        <v>0</v>
      </c>
      <c r="AL105">
        <f>AJ105-AK105</f>
        <v>0</v>
      </c>
      <c r="AM105">
        <f>AG105*3+AI105</f>
        <v>0</v>
      </c>
      <c r="AN105">
        <f>AM105+(AL105/100)+(AJ105/10000)</f>
        <v>0</v>
      </c>
      <c r="AO105">
        <f>RANK(AN105,AN102:AN105)</f>
        <v>1</v>
      </c>
      <c r="AP105">
        <f>IF(AND(AP102&lt;&gt;1,AP103&lt;&gt;1,AP104&lt;&gt;1),1,IF(AND(AP102&lt;&gt;2,AP103&lt;&gt;2,AP104&lt;&gt;2),2,IF(AND(AP102&lt;&gt;3,AP103&lt;&gt;3,AP104&lt;&gt;3),3,IF(AND(AP102&lt;&gt;4,AP103&lt;&gt;4,AP104&lt;&gt;4),4))))</f>
        <v>2</v>
      </c>
      <c r="AQ105" s="20">
        <f>Final(AO105,AO102,AO103,AO104,BE102,BS102,CG102,CU102,DG102,DS102,EE102,EQ102,FC102,FO102)</f>
        <v>2</v>
      </c>
      <c r="AR105" t="str">
        <f>Final_by(AO105,AO102,AO103,AO104,BF102,BT102,CH102,CV102,DH102,DT102,EF102,ER102,FD102,FP102)</f>
        <v>y</v>
      </c>
      <c r="AS105" s="86">
        <v>3</v>
      </c>
      <c r="AU105" t="s">
        <v>42</v>
      </c>
      <c r="BI105" t="s">
        <v>42</v>
      </c>
      <c r="BJ105">
        <f>IF(AND($G104&gt;$I104,$G104&lt;&gt;""),3,IF(AND($G104=$I104,$G104&lt;&gt;"",$I104&lt;&gt;""),1,0))+IF(AND($G105&gt;$I105,$G105&lt;&gt;""),3,IF(AND($G105=$I105,$G105&lt;&gt;"",$I105&lt;&gt;""),1,0))</f>
        <v>0</v>
      </c>
      <c r="BK105">
        <f>$G104+$G105</f>
        <v>0</v>
      </c>
      <c r="BL105">
        <f>$I104+$I105</f>
        <v>0</v>
      </c>
      <c r="BM105">
        <f>BK105-BL105</f>
        <v>0</v>
      </c>
      <c r="BN105">
        <f>BJ105+(BM105/100)+(BK105/10000)</f>
        <v>0</v>
      </c>
      <c r="BO105">
        <f>RANK(BN105,BN102:BN105)</f>
        <v>1</v>
      </c>
      <c r="BP105">
        <f>IF(AND(BP102&lt;&gt;1,BP103&lt;&gt;1),1,IF(AND(BP102&lt;&gt;2,BP103&lt;&gt;2),2,3))</f>
        <v>3</v>
      </c>
      <c r="BQ105">
        <f>IF(BT105="y",BN105+(BP105/100000),BN105)</f>
        <v>3E-05</v>
      </c>
      <c r="BR105">
        <f>RANK(BQ105,BQ102:BQ105)</f>
        <v>1</v>
      </c>
      <c r="BS105">
        <f>IF(AND(BO105&lt;&gt;BO102,BO105&lt;&gt;BO103),BO105,IF(OR(AND(BO105=BO102,BO105&lt;&gt;BO103),AND(BO105&lt;&gt;BO102,BO105=BO103)),BR105,BP105))</f>
        <v>3</v>
      </c>
      <c r="BT105" t="str">
        <f>IF(AND(BO105&lt;&gt;BO102,BO105&lt;&gt;BO103),"n","y")</f>
        <v>y</v>
      </c>
      <c r="BW105" t="s">
        <v>42</v>
      </c>
      <c r="BX105">
        <f>IF(AND($G102&lt;$I102,$I102&lt;&gt;""),3,IF(AND($G102=$I102,$G102&lt;&gt;"",$I102&lt;&gt;""),1,0))+IF(AND($G105&gt;$I105,$G105&lt;&gt;""),3,IF(AND($G105=$I105,$G105&lt;&gt;"",$I105&lt;&gt;""),1,0))</f>
        <v>0</v>
      </c>
      <c r="BY105">
        <f>$I102+$G105</f>
        <v>0</v>
      </c>
      <c r="BZ105">
        <f>$G102+$I105</f>
        <v>0</v>
      </c>
      <c r="CA105">
        <f>BY105-BZ105</f>
        <v>0</v>
      </c>
      <c r="CB105">
        <f>BX105+(CA105/100)+(BY105/10000)</f>
        <v>0</v>
      </c>
      <c r="CC105">
        <f>RANK(CB105,CB102:CB105)</f>
        <v>1</v>
      </c>
      <c r="CD105">
        <f>IF(AND(CD102&lt;&gt;1,CD104&lt;&gt;1),1,IF(AND(CD102&lt;&gt;2,CD104&lt;&gt;2),2,3))</f>
        <v>3</v>
      </c>
      <c r="CE105">
        <f>IF(CH105="y",CB105+(CD105/100000),CB105)</f>
        <v>3E-05</v>
      </c>
      <c r="CF105">
        <f>RANK(CE105,CE102:CE105)</f>
        <v>1</v>
      </c>
      <c r="CG105">
        <f>IF(AND(CC105&lt;&gt;CC102,CC105&lt;&gt;CC104),CC105,IF(OR(AND(CC105=CC102,CC105&lt;&gt;CC104),AND(CC105&lt;&gt;CC102,CC105=CC104)),CF105,CD105))</f>
        <v>3</v>
      </c>
      <c r="CH105" t="str">
        <f>IF(AND(CC105&lt;&gt;CC102,CC105&lt;&gt;CC104),"n","y")</f>
        <v>y</v>
      </c>
      <c r="CK105" t="s">
        <v>42</v>
      </c>
      <c r="CL105">
        <f>IF(AND($G102&lt;$I102,$I102&lt;&gt;""),3,IF(AND($G102=$I102,$G102&lt;&gt;"",$I102&lt;&gt;""),1,0))+IF(AND($G104&gt;$I104,$G104&lt;&gt;""),3,IF(AND($G104=$I104,$G104&lt;&gt;"",$I104&lt;&gt;""),1,0))</f>
        <v>0</v>
      </c>
      <c r="CM105">
        <f>$I102+$G104</f>
        <v>0</v>
      </c>
      <c r="CN105">
        <f>$G102+$I104</f>
        <v>0</v>
      </c>
      <c r="CO105">
        <f>CM105-CN105</f>
        <v>0</v>
      </c>
      <c r="CP105">
        <f>CL105+(CO105/100)+(CM105/10000)</f>
        <v>0</v>
      </c>
      <c r="CQ105">
        <f>RANK(CP105,CP102:CP105)</f>
        <v>1</v>
      </c>
      <c r="CR105">
        <f>IF(AND(CR103&lt;&gt;1,CR104&lt;&gt;1),1,IF(AND(CR103&lt;&gt;2,CR104&lt;&gt;2),2,3))</f>
        <v>3</v>
      </c>
      <c r="CS105">
        <f>IF(CV105="y",CP105+(CR105/100000),CP105)</f>
        <v>3E-05</v>
      </c>
      <c r="CT105">
        <f>RANK(CS105,CS102:CS105)</f>
        <v>1</v>
      </c>
      <c r="CU105">
        <f>IF(AND(CQ105&lt;&gt;CQ103,CQ105&lt;&gt;CQ104),CQ105,IF(OR(AND(CQ105=CQ103,CQ105&lt;&gt;CQ104),AND(CQ105&lt;&gt;CQ103,CQ105=CQ104)),CT105,CR105))</f>
        <v>3</v>
      </c>
      <c r="CV105" t="str">
        <f>IF(AND(CQ105&lt;&gt;CQ103,CQ105&lt;&gt;CQ104),"n","y")</f>
        <v>y</v>
      </c>
      <c r="CY105" t="s">
        <v>42</v>
      </c>
      <c r="DK105" t="s">
        <v>42</v>
      </c>
      <c r="DW105" t="s">
        <v>42</v>
      </c>
      <c r="DX105">
        <f>IF(AND($G105&gt;$I105,$G105&lt;&gt;""),3,IF(AND($G105=$I105,$G105&lt;&gt;"",$I105&lt;&gt;""),1,0))</f>
        <v>0</v>
      </c>
      <c r="DY105">
        <f>$G105</f>
        <v>0</v>
      </c>
      <c r="DZ105">
        <f>$I105</f>
        <v>0</v>
      </c>
      <c r="EA105">
        <f>DY105-DZ105</f>
        <v>0</v>
      </c>
      <c r="EB105">
        <f>DX105+(EA105/100)+(DY105/10000)</f>
        <v>0</v>
      </c>
      <c r="EC105">
        <f>RANK(EB105,EB102:EB105)</f>
        <v>1</v>
      </c>
      <c r="ED105">
        <f>IF(ED102=1,2,1)</f>
        <v>1</v>
      </c>
      <c r="EE105">
        <f>IF(EC105&lt;&gt;EC102,EC105,ED105)</f>
        <v>1</v>
      </c>
      <c r="EF105" t="str">
        <f>IF(EC105&lt;&gt;EC102,"n","y")</f>
        <v>y</v>
      </c>
      <c r="EI105" t="s">
        <v>42</v>
      </c>
      <c r="EU105" t="s">
        <v>42</v>
      </c>
      <c r="EV105">
        <f>IF(AND($G104&gt;$I104,$G104&lt;&gt;""),3,IF(AND($G104=$I104,$G104&lt;&gt;"",$I104&lt;&gt;""),1,0))</f>
        <v>0</v>
      </c>
      <c r="EW105">
        <f>$G104</f>
        <v>0</v>
      </c>
      <c r="EX105">
        <f>$I104</f>
        <v>0</v>
      </c>
      <c r="EY105">
        <f>EW105-EX105</f>
        <v>0</v>
      </c>
      <c r="EZ105">
        <f>EV105+(EY105/100)+(EW105/10000)</f>
        <v>0</v>
      </c>
      <c r="FA105">
        <f>RANK(EZ105,EZ102:EZ105)</f>
        <v>1</v>
      </c>
      <c r="FB105">
        <f>IF(FB103=1,2,1)</f>
        <v>2</v>
      </c>
      <c r="FC105">
        <f>IF(FA105&lt;&gt;FA103,FA105,FB105)</f>
        <v>2</v>
      </c>
      <c r="FD105" t="str">
        <f>IF(FA105&lt;&gt;FA103,"n","y")</f>
        <v>y</v>
      </c>
      <c r="FG105" t="s">
        <v>42</v>
      </c>
      <c r="FH105">
        <f>IF(AND($G102&lt;$I102,$I102&lt;&gt;""),3,IF(AND($G102=$I102,$G102&lt;&gt;"",$I102&lt;&gt;""),1,0))</f>
        <v>0</v>
      </c>
      <c r="FI105">
        <f>$I102</f>
        <v>0</v>
      </c>
      <c r="FJ105">
        <f>$G102</f>
        <v>0</v>
      </c>
      <c r="FK105">
        <f>FI105-FJ105</f>
        <v>0</v>
      </c>
      <c r="FL105">
        <f>FH105+(FK105/100)+(FI105/10000)</f>
        <v>0</v>
      </c>
      <c r="FM105">
        <f>RANK(FL105,FL102:FL105)</f>
        <v>1</v>
      </c>
      <c r="FN105">
        <f>IF(FN104=1,2,1)</f>
        <v>2</v>
      </c>
      <c r="FO105">
        <f>IF(FM105&lt;&gt;FM104,FM105,FN105)</f>
        <v>2</v>
      </c>
      <c r="FP105" t="str">
        <f>IF(FM105&lt;&gt;FM104,"n","y")</f>
        <v>y</v>
      </c>
    </row>
    <row r="106" spans="1:27" ht="14.25">
      <c r="A106" s="1"/>
      <c r="B106" s="26">
        <v>38890</v>
      </c>
      <c r="C106" s="27">
        <v>0.875</v>
      </c>
      <c r="D106" s="30" t="s">
        <v>26</v>
      </c>
      <c r="E106" s="30"/>
      <c r="F106" s="30" t="s">
        <v>40</v>
      </c>
      <c r="G106" s="47"/>
      <c r="H106" s="38" t="s">
        <v>92</v>
      </c>
      <c r="I106" s="47"/>
      <c r="J106" s="57" t="s">
        <v>41</v>
      </c>
      <c r="K106" s="62"/>
      <c r="L106" s="34"/>
      <c r="M106" s="34"/>
      <c r="N106" s="34">
        <f>IF(AND(O102=3,O103=3,O104=3,O105=3),"* qualified for round of 16"&amp;IF(AND(VLOOKUP(M102,AD101:AR105,15,FALSE)="y",VLOOKUP(M102,AD101:AR105,15,FALSE)=VLOOKUP(M103,AD101:AR105,15,FALSE),U103&lt;&gt;U104)," (ranked after drawing of lots)",IF(VLOOKUP(M102,AD101:AR105,15,FALSE)="y"," after drawing of lots","")),"")</f>
      </c>
      <c r="O106" s="34"/>
      <c r="P106" s="34"/>
      <c r="Q106" s="34"/>
      <c r="R106" s="34"/>
      <c r="S106" s="34"/>
      <c r="T106" s="34"/>
      <c r="U106" s="34"/>
      <c r="V106" s="1"/>
      <c r="X106">
        <f t="shared" si="20"/>
      </c>
      <c r="Y106">
        <f t="shared" si="21"/>
      </c>
      <c r="Z106">
        <f t="shared" si="22"/>
      </c>
      <c r="AA106">
        <f t="shared" si="23"/>
      </c>
    </row>
    <row r="107" spans="1:2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89">
        <f>IF(AND(O102=3,O103=3,O104=3,O105=3,VLOOKUP(M102,AD101:AR105,15,FALSE)&lt;&gt;VLOOKUP(M103,AD101:AR105,15,FALSE)),"**qualified for round of 16"&amp;IF(VLOOKUP(M103,AD101:AR105,15,FALSE)="y"," after drawing of lots",""),"")</f>
      </c>
      <c r="O107" s="1"/>
      <c r="P107" s="1"/>
      <c r="Q107" s="1"/>
      <c r="R107" s="1"/>
      <c r="S107" s="1"/>
      <c r="T107" s="1"/>
      <c r="U107" s="1"/>
      <c r="V107" s="1"/>
    </row>
    <row r="108" spans="1:22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1"/>
      <c r="B110" s="1"/>
      <c r="C110" s="1"/>
      <c r="D110" s="1"/>
      <c r="E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"/>
      <c r="B111" s="1"/>
      <c r="C111" s="1"/>
      <c r="D111" s="1"/>
      <c r="E111" s="1"/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"/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7" ht="14.25">
      <c r="A113" s="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"/>
      <c r="X113" t="s">
        <v>11</v>
      </c>
      <c r="Y113" t="s">
        <v>13</v>
      </c>
      <c r="Z113" t="s">
        <v>12</v>
      </c>
      <c r="AA113" t="s">
        <v>12</v>
      </c>
    </row>
    <row r="114" spans="1:172" ht="14.25">
      <c r="A114" s="1"/>
      <c r="B114" s="23">
        <v>38881</v>
      </c>
      <c r="C114" s="24">
        <v>0.75</v>
      </c>
      <c r="D114" s="31" t="s">
        <v>26</v>
      </c>
      <c r="E114" s="51"/>
      <c r="F114" s="25" t="s">
        <v>43</v>
      </c>
      <c r="G114" s="46"/>
      <c r="H114" s="33" t="s">
        <v>92</v>
      </c>
      <c r="I114" s="46"/>
      <c r="J114" s="52" t="s">
        <v>44</v>
      </c>
      <c r="K114" s="34"/>
      <c r="L114" s="34"/>
      <c r="M114" s="35"/>
      <c r="N114" s="35"/>
      <c r="O114" s="63" t="s">
        <v>10</v>
      </c>
      <c r="P114" s="63" t="s">
        <v>11</v>
      </c>
      <c r="Q114" s="63" t="s">
        <v>12</v>
      </c>
      <c r="R114" s="63" t="s">
        <v>13</v>
      </c>
      <c r="S114" s="63" t="s">
        <v>14</v>
      </c>
      <c r="T114" s="63" t="s">
        <v>15</v>
      </c>
      <c r="U114" s="64" t="s">
        <v>16</v>
      </c>
      <c r="V114" s="1"/>
      <c r="X114">
        <f aca="true" t="shared" si="24" ref="X114:X119">IF(G114&gt;I114,F114,IF(I114&gt;G114,J114,""))</f>
      </c>
      <c r="Y114">
        <f aca="true" t="shared" si="25" ref="Y114:Y119">IF(G114&gt;I114,J114,IF(I114&gt;G114,F114,""))</f>
      </c>
      <c r="Z114">
        <f aca="true" t="shared" si="26" ref="Z114:Z119">IF(G114="","",IF(I114="","",IF(G114=I114,F114,"")))</f>
      </c>
      <c r="AA114">
        <f aca="true" t="shared" si="27" ref="AA114:AA119">IF(G114="","",IF(I114="","",IF(G114=I114,J114,"")))</f>
      </c>
      <c r="AE114" s="14"/>
      <c r="AF114" s="15" t="s">
        <v>67</v>
      </c>
      <c r="AG114" s="15" t="s">
        <v>68</v>
      </c>
      <c r="AH114" s="15" t="s">
        <v>69</v>
      </c>
      <c r="AI114" s="15" t="s">
        <v>66</v>
      </c>
      <c r="AJ114" s="15" t="s">
        <v>70</v>
      </c>
      <c r="AK114" s="15" t="s">
        <v>65</v>
      </c>
      <c r="AL114" s="15" t="s">
        <v>72</v>
      </c>
      <c r="AM114" s="15" t="s">
        <v>71</v>
      </c>
      <c r="AN114" s="15" t="s">
        <v>96</v>
      </c>
      <c r="AO114" s="15" t="s">
        <v>95</v>
      </c>
      <c r="AP114" s="15" t="s">
        <v>83</v>
      </c>
      <c r="AQ114" s="19" t="s">
        <v>84</v>
      </c>
      <c r="AR114" s="15" t="s">
        <v>85</v>
      </c>
      <c r="AS114" s="87"/>
      <c r="AV114" t="s">
        <v>71</v>
      </c>
      <c r="AW114" t="s">
        <v>70</v>
      </c>
      <c r="AX114" t="s">
        <v>65</v>
      </c>
      <c r="AY114" t="s">
        <v>72</v>
      </c>
      <c r="AZ114" s="15" t="s">
        <v>96</v>
      </c>
      <c r="BA114" s="15" t="s">
        <v>95</v>
      </c>
      <c r="BB114" s="15" t="s">
        <v>83</v>
      </c>
      <c r="BC114" s="15" t="s">
        <v>98</v>
      </c>
      <c r="BD114" s="15" t="s">
        <v>97</v>
      </c>
      <c r="BE114" s="15" t="s">
        <v>84</v>
      </c>
      <c r="BF114" s="15" t="s">
        <v>85</v>
      </c>
      <c r="BJ114" t="s">
        <v>71</v>
      </c>
      <c r="BK114" t="s">
        <v>70</v>
      </c>
      <c r="BL114" t="s">
        <v>65</v>
      </c>
      <c r="BM114" t="s">
        <v>72</v>
      </c>
      <c r="BN114" s="15" t="s">
        <v>96</v>
      </c>
      <c r="BO114" s="15" t="s">
        <v>95</v>
      </c>
      <c r="BP114" s="15" t="s">
        <v>83</v>
      </c>
      <c r="BQ114" s="15" t="s">
        <v>98</v>
      </c>
      <c r="BR114" s="15" t="s">
        <v>97</v>
      </c>
      <c r="BS114" s="15" t="s">
        <v>84</v>
      </c>
      <c r="BT114" s="15" t="s">
        <v>85</v>
      </c>
      <c r="BX114" t="s">
        <v>71</v>
      </c>
      <c r="BY114" t="s">
        <v>70</v>
      </c>
      <c r="BZ114" t="s">
        <v>65</v>
      </c>
      <c r="CA114" t="s">
        <v>72</v>
      </c>
      <c r="CB114" s="15" t="s">
        <v>96</v>
      </c>
      <c r="CC114" s="15" t="s">
        <v>95</v>
      </c>
      <c r="CD114" s="15" t="s">
        <v>83</v>
      </c>
      <c r="CE114" s="15" t="s">
        <v>98</v>
      </c>
      <c r="CF114" s="15" t="s">
        <v>97</v>
      </c>
      <c r="CG114" s="15" t="s">
        <v>84</v>
      </c>
      <c r="CH114" s="15" t="s">
        <v>85</v>
      </c>
      <c r="CL114" t="s">
        <v>71</v>
      </c>
      <c r="CM114" t="s">
        <v>70</v>
      </c>
      <c r="CN114" t="s">
        <v>65</v>
      </c>
      <c r="CO114" t="s">
        <v>72</v>
      </c>
      <c r="CP114" s="15" t="s">
        <v>96</v>
      </c>
      <c r="CQ114" s="15" t="s">
        <v>95</v>
      </c>
      <c r="CR114" s="15" t="s">
        <v>83</v>
      </c>
      <c r="CS114" s="15" t="s">
        <v>98</v>
      </c>
      <c r="CT114" s="15" t="s">
        <v>97</v>
      </c>
      <c r="CU114" s="15" t="s">
        <v>84</v>
      </c>
      <c r="CV114" s="15" t="s">
        <v>85</v>
      </c>
      <c r="CZ114" t="s">
        <v>71</v>
      </c>
      <c r="DA114" t="s">
        <v>70</v>
      </c>
      <c r="DB114" t="s">
        <v>65</v>
      </c>
      <c r="DC114" t="s">
        <v>72</v>
      </c>
      <c r="DD114" s="15" t="s">
        <v>96</v>
      </c>
      <c r="DE114" s="15" t="s">
        <v>95</v>
      </c>
      <c r="DF114" s="15" t="s">
        <v>83</v>
      </c>
      <c r="DG114" s="15" t="s">
        <v>84</v>
      </c>
      <c r="DH114" s="15" t="s">
        <v>85</v>
      </c>
      <c r="DL114" t="s">
        <v>71</v>
      </c>
      <c r="DM114" t="s">
        <v>70</v>
      </c>
      <c r="DN114" t="s">
        <v>65</v>
      </c>
      <c r="DO114" t="s">
        <v>72</v>
      </c>
      <c r="DP114" s="15" t="s">
        <v>96</v>
      </c>
      <c r="DQ114" s="15" t="s">
        <v>95</v>
      </c>
      <c r="DR114" s="15" t="s">
        <v>83</v>
      </c>
      <c r="DS114" s="15" t="s">
        <v>84</v>
      </c>
      <c r="DT114" s="15" t="s">
        <v>85</v>
      </c>
      <c r="DX114" t="s">
        <v>71</v>
      </c>
      <c r="DY114" t="s">
        <v>70</v>
      </c>
      <c r="DZ114" t="s">
        <v>65</v>
      </c>
      <c r="EA114" t="s">
        <v>72</v>
      </c>
      <c r="EB114" s="15" t="s">
        <v>96</v>
      </c>
      <c r="EC114" s="15" t="s">
        <v>95</v>
      </c>
      <c r="ED114" s="15" t="s">
        <v>83</v>
      </c>
      <c r="EE114" s="15" t="s">
        <v>84</v>
      </c>
      <c r="EF114" s="15" t="s">
        <v>85</v>
      </c>
      <c r="EJ114" t="s">
        <v>71</v>
      </c>
      <c r="EK114" t="s">
        <v>70</v>
      </c>
      <c r="EL114" t="s">
        <v>65</v>
      </c>
      <c r="EM114" t="s">
        <v>72</v>
      </c>
      <c r="EN114" s="15" t="s">
        <v>96</v>
      </c>
      <c r="EO114" s="15" t="s">
        <v>95</v>
      </c>
      <c r="EP114" s="15" t="s">
        <v>83</v>
      </c>
      <c r="EQ114" s="15" t="s">
        <v>84</v>
      </c>
      <c r="ER114" s="15" t="s">
        <v>85</v>
      </c>
      <c r="EV114" t="s">
        <v>71</v>
      </c>
      <c r="EW114" t="s">
        <v>70</v>
      </c>
      <c r="EX114" t="s">
        <v>65</v>
      </c>
      <c r="EY114" t="s">
        <v>72</v>
      </c>
      <c r="EZ114" s="15" t="s">
        <v>96</v>
      </c>
      <c r="FA114" s="15" t="s">
        <v>95</v>
      </c>
      <c r="FB114" s="15" t="s">
        <v>83</v>
      </c>
      <c r="FC114" s="15" t="s">
        <v>84</v>
      </c>
      <c r="FD114" s="15" t="s">
        <v>85</v>
      </c>
      <c r="FH114" t="s">
        <v>71</v>
      </c>
      <c r="FI114" t="s">
        <v>70</v>
      </c>
      <c r="FJ114" t="s">
        <v>65</v>
      </c>
      <c r="FK114" t="s">
        <v>72</v>
      </c>
      <c r="FL114" s="15" t="s">
        <v>96</v>
      </c>
      <c r="FM114" s="15" t="s">
        <v>95</v>
      </c>
      <c r="FN114" s="15" t="s">
        <v>83</v>
      </c>
      <c r="FO114" s="15" t="s">
        <v>84</v>
      </c>
      <c r="FP114" s="15" t="s">
        <v>85</v>
      </c>
    </row>
    <row r="115" spans="1:163" ht="14.25">
      <c r="A115" s="1"/>
      <c r="B115" s="26">
        <v>38881</v>
      </c>
      <c r="C115" s="27">
        <v>0.625</v>
      </c>
      <c r="D115" s="30" t="s">
        <v>20</v>
      </c>
      <c r="E115" s="56"/>
      <c r="F115" s="30" t="s">
        <v>45</v>
      </c>
      <c r="G115" s="47"/>
      <c r="H115" s="38" t="s">
        <v>92</v>
      </c>
      <c r="I115" s="47"/>
      <c r="J115" s="57" t="s">
        <v>46</v>
      </c>
      <c r="K115" s="62"/>
      <c r="L115" s="34"/>
      <c r="M115" s="33">
        <v>1</v>
      </c>
      <c r="N115" s="31" t="str">
        <f>VLOOKUP(M115,$AD114:$AM118,2,FALSE)&amp;AC115</f>
        <v>France</v>
      </c>
      <c r="O115" s="39">
        <f>VLOOKUP(M115,$AD114:$AM118,3,FALSE)</f>
        <v>0</v>
      </c>
      <c r="P115" s="39">
        <f>VLOOKUP(M115,$AD114:$AM118,4,FALSE)</f>
        <v>0</v>
      </c>
      <c r="Q115" s="39">
        <f>VLOOKUP(M115,$AD114:$AM118,6,FALSE)</f>
        <v>0</v>
      </c>
      <c r="R115" s="39">
        <f>VLOOKUP(M115,$AD114:$AM118,5,FALSE)</f>
        <v>0</v>
      </c>
      <c r="S115" s="39">
        <f>VLOOKUP(M115,$AD114:$AM118,7,FALSE)</f>
        <v>0</v>
      </c>
      <c r="T115" s="39">
        <f>VLOOKUP(M115,$AD114:$AM118,8,FALSE)</f>
        <v>0</v>
      </c>
      <c r="U115" s="40">
        <f>VLOOKUP(M115,$AD114:$AM118,10,FALSE)</f>
        <v>0</v>
      </c>
      <c r="V115" s="1"/>
      <c r="X115">
        <f t="shared" si="24"/>
      </c>
      <c r="Y115">
        <f t="shared" si="25"/>
      </c>
      <c r="Z115">
        <f t="shared" si="26"/>
      </c>
      <c r="AA115">
        <f t="shared" si="27"/>
      </c>
      <c r="AC115">
        <f>IF(AND(O115=3,O116=3,O117=3,O118=3),"*","")</f>
      </c>
      <c r="AD115">
        <f>IF(AND(G114="",I114="",G115="",I115="",G116="",I116="",G117="",I117="",G118="",I118="",G119="",I119=""),1,AS115)</f>
        <v>1</v>
      </c>
      <c r="AE115" t="s">
        <v>43</v>
      </c>
      <c r="AF115">
        <f>IF(AND(G114&lt;&gt;"",I114&lt;&gt;""),1,COUNTA(G114,I114))+IF(AND(G116&lt;&gt;"",I116&lt;&gt;""),1,COUNTA(G116,I116))+IF(AND(G118&lt;&gt;"",I118&lt;&gt;""),1,COUNTA(G118,I118))</f>
        <v>0</v>
      </c>
      <c r="AG115">
        <f>COUNTIF(X114:X119,AE115)</f>
        <v>0</v>
      </c>
      <c r="AH115">
        <f>COUNTIF(Y114:Y119,AE115)</f>
        <v>0</v>
      </c>
      <c r="AI115">
        <f>COUNTIF(Z114:AA119,AE115)</f>
        <v>0</v>
      </c>
      <c r="AJ115">
        <f>G114+G116+I118</f>
        <v>0</v>
      </c>
      <c r="AK115">
        <f>I114+I116+G118</f>
        <v>0</v>
      </c>
      <c r="AL115">
        <f>AJ115-AK115</f>
        <v>0</v>
      </c>
      <c r="AM115">
        <f>AG115*3+AI115</f>
        <v>0</v>
      </c>
      <c r="AN115">
        <f>AM115+(AL115/100)+(AJ115/10000)</f>
        <v>0</v>
      </c>
      <c r="AO115">
        <f>RANK(AN115,AN115:AN118)</f>
        <v>1</v>
      </c>
      <c r="AP115">
        <f ca="1">ROUND(RAND()*(4-1)+1,0)</f>
        <v>3</v>
      </c>
      <c r="AQ115" s="20">
        <f>Final(AO115,AO116,AO117,AO118,BE115,BS115,CG115,CU115,DG115,DS115,EE115,EQ115,FC115,FO115)</f>
        <v>3</v>
      </c>
      <c r="AR115" t="str">
        <f>Final_by(AO115,AO116,AO117,AO118,BF115,BT115,CH115,CV115,DH115,DT115,EF115,ER115,FD115,FP115)</f>
        <v>y</v>
      </c>
      <c r="AS115" s="86">
        <v>2</v>
      </c>
      <c r="AU115" t="s">
        <v>43</v>
      </c>
      <c r="AV115">
        <f>IF(AND($G114&gt;$I114,$G114&lt;&gt;""),3,IF(AND($G114=$I114,$G114&lt;&gt;"",$I114&lt;&gt;""),1,0))+IF(AND($G116&gt;$I116,$G116&lt;&gt;""),3,IF(AND($G116=$I116,$G116&lt;&gt;"",$I116&lt;&gt;""),1,0))</f>
        <v>0</v>
      </c>
      <c r="AW115">
        <f>$G114+$G116</f>
        <v>0</v>
      </c>
      <c r="AX115">
        <f>$I114+$I116</f>
        <v>0</v>
      </c>
      <c r="AY115">
        <f>AW115-AX115</f>
        <v>0</v>
      </c>
      <c r="AZ115">
        <f>AV115+(AY115/100)+(AW115/10000)</f>
        <v>0</v>
      </c>
      <c r="BA115">
        <f>RANK(AZ115,AZ115:AZ118)</f>
        <v>1</v>
      </c>
      <c r="BB115">
        <f ca="1">ROUND(RAND()*(3-1)+1,0)</f>
        <v>2</v>
      </c>
      <c r="BC115">
        <f>IF(BF115="y",AZ115+(BB115/100000),AZ115)</f>
        <v>2E-05</v>
      </c>
      <c r="BD115">
        <f>RANK(BC115,BC115:BC117)</f>
        <v>2</v>
      </c>
      <c r="BE115">
        <f>IF(AND(BA115&lt;&gt;BA116,BA115&lt;&gt;BA117),BA115,IF(OR(AND(BA115=BA116,BA115&lt;&gt;BA117),AND(BA115&lt;&gt;BA116,BA115=BA117)),BD115,BB115))</f>
        <v>2</v>
      </c>
      <c r="BF115" t="str">
        <f>IF(AND(BA115&lt;&gt;BA116,BA115&lt;&gt;BA117),"n","y")</f>
        <v>y</v>
      </c>
      <c r="BI115" t="s">
        <v>43</v>
      </c>
      <c r="BJ115">
        <f>IF(AND($G114&gt;$I114,$G114&lt;&gt;""),3,IF(AND($G114=$I114,$G114&lt;&gt;"",$I114&lt;&gt;""),1,0))+IF(AND($I118&gt;$G118,$I118&lt;&gt;""),3,IF(AND($I118=$G118,$G118&lt;&gt;"",$I118&lt;&gt;""),1,0))</f>
        <v>0</v>
      </c>
      <c r="BK115">
        <f>$G114+$I118</f>
        <v>0</v>
      </c>
      <c r="BL115">
        <f>$I114+$G118</f>
        <v>0</v>
      </c>
      <c r="BM115">
        <f>BK115-BL115</f>
        <v>0</v>
      </c>
      <c r="BN115">
        <f>BJ115+(BM115/100)+(BK115/10000)</f>
        <v>0</v>
      </c>
      <c r="BO115">
        <f>RANK(BN115,BN115:BN118)</f>
        <v>1</v>
      </c>
      <c r="BP115">
        <f ca="1">ROUND(RAND()*(3-1)+1,0)</f>
        <v>2</v>
      </c>
      <c r="BQ115">
        <f>IF(BT115="y",BN115+(BP115/100000),BN115)</f>
        <v>2E-05</v>
      </c>
      <c r="BR115">
        <f>RANK(BQ115,BQ115:BQ118)</f>
        <v>2</v>
      </c>
      <c r="BS115">
        <f>IF(AND(BO115&lt;&gt;BO116,BO115&lt;&gt;BO118),BO115,IF(OR(AND(BO115=BO116,BO115&lt;&gt;BO118),AND(BO115&lt;&gt;BO116,BO115=BO118)),BR115,BP115))</f>
        <v>2</v>
      </c>
      <c r="BT115" t="str">
        <f>IF(AND(BO115&lt;&gt;BO116,BO115&lt;&gt;BO118),"n","y")</f>
        <v>y</v>
      </c>
      <c r="BW115" t="s">
        <v>43</v>
      </c>
      <c r="BX115">
        <f>IF(AND($G116&gt;$I116,$G116&lt;&gt;""),3,IF(AND($G116=$I116,$G116&lt;&gt;"",$I116&lt;&gt;""),1,0))+IF(AND($I118&gt;$G118,$I118&lt;&gt;""),3,IF(AND($I118=$G118,$G118&lt;&gt;"",$I118&lt;&gt;""),1,0))</f>
        <v>0</v>
      </c>
      <c r="BY115">
        <f>$G116+$I118</f>
        <v>0</v>
      </c>
      <c r="BZ115">
        <f>$I116+$G118</f>
        <v>0</v>
      </c>
      <c r="CA115">
        <f>BY115-BZ115</f>
        <v>0</v>
      </c>
      <c r="CB115">
        <f>BX115+(CA115/100)+(BY115/10000)</f>
        <v>0</v>
      </c>
      <c r="CC115">
        <f>RANK(CB115,CB115:CB118)</f>
        <v>1</v>
      </c>
      <c r="CD115">
        <f ca="1">ROUND(RAND()*(3-1)+1,0)</f>
        <v>1</v>
      </c>
      <c r="CE115">
        <f>IF(CH115="y",CB115+(CD115/100000),CB115)</f>
        <v>1E-05</v>
      </c>
      <c r="CF115">
        <f>RANK(CE115,CE115:CE118)</f>
        <v>3</v>
      </c>
      <c r="CG115">
        <f>IF(AND(CC115&lt;&gt;CC117,CC115&lt;&gt;CC118),CC115,IF(OR(AND(CC115=CC117,CC115&lt;&gt;CC118),AND(CC115&lt;&gt;CC117,CC115=CC118)),CF115,CD115))</f>
        <v>1</v>
      </c>
      <c r="CH115" t="str">
        <f>IF(AND(CC115&lt;&gt;CC117,CC115&lt;&gt;CC118),"n","y")</f>
        <v>y</v>
      </c>
      <c r="CK115" t="s">
        <v>43</v>
      </c>
      <c r="CY115" t="s">
        <v>43</v>
      </c>
      <c r="CZ115">
        <f>IF(AND($G114&gt;$I114,$G114&lt;&gt;""),3,IF(AND($G114=$I114,$G114&lt;&gt;"",$I114&lt;&gt;""),1,0))</f>
        <v>0</v>
      </c>
      <c r="DA115">
        <f>$G114</f>
        <v>0</v>
      </c>
      <c r="DB115">
        <f>$I114</f>
        <v>0</v>
      </c>
      <c r="DC115">
        <f>DA115-DB115</f>
        <v>0</v>
      </c>
      <c r="DD115">
        <f>CZ115+(DC115/100)+(DA115/10000)</f>
        <v>0</v>
      </c>
      <c r="DE115">
        <f>RANK(DD115,DD115:DD118)</f>
        <v>1</v>
      </c>
      <c r="DF115">
        <f ca="1">ROUND(RAND()*(2-1)+1,0)</f>
        <v>2</v>
      </c>
      <c r="DG115">
        <f>IF(DE115&lt;&gt;DE116,DE115,DF115)</f>
        <v>2</v>
      </c>
      <c r="DH115" t="str">
        <f>IF(DE115&lt;&gt;DE116,"n","y")</f>
        <v>y</v>
      </c>
      <c r="DK115" t="s">
        <v>43</v>
      </c>
      <c r="DL115">
        <f>IF(AND($G116&gt;$I116,$G116&lt;&gt;""),3,IF(AND($G116=$I116,$G116&lt;&gt;"",$I116&lt;&gt;""),1,0))</f>
        <v>0</v>
      </c>
      <c r="DM115">
        <f>$G116</f>
        <v>0</v>
      </c>
      <c r="DN115">
        <f>$I116</f>
        <v>0</v>
      </c>
      <c r="DO115">
        <f>DM115-DN115</f>
        <v>0</v>
      </c>
      <c r="DP115">
        <f>DL115+(DO115/100)+(DM115/10000)</f>
        <v>0</v>
      </c>
      <c r="DQ115">
        <f>RANK(DP115,DP115:DP118)</f>
        <v>1</v>
      </c>
      <c r="DR115">
        <f ca="1">ROUND(RAND()*(2-1)+1,0)</f>
        <v>1</v>
      </c>
      <c r="DS115">
        <f>IF(DQ115&lt;&gt;DQ117,DQ115,DR115)</f>
        <v>1</v>
      </c>
      <c r="DT115" t="str">
        <f>IF(DQ115&lt;&gt;DQ117,"n","y")</f>
        <v>y</v>
      </c>
      <c r="DW115" t="s">
        <v>43</v>
      </c>
      <c r="DX115">
        <f>IF(AND($G118&lt;$I118,$I118&lt;&gt;""),3,IF(AND($G118=$I118,$G118&lt;&gt;"",$I118&lt;&gt;""),1,0))</f>
        <v>0</v>
      </c>
      <c r="DY115">
        <f>$I118</f>
        <v>0</v>
      </c>
      <c r="DZ115">
        <f>$G118</f>
        <v>0</v>
      </c>
      <c r="EA115">
        <f>DY115-DZ115</f>
        <v>0</v>
      </c>
      <c r="EB115">
        <f>DX115+(EA115/100)+(DY115/10000)</f>
        <v>0</v>
      </c>
      <c r="EC115">
        <f>RANK(EB115,EB115:EB118)</f>
        <v>1</v>
      </c>
      <c r="ED115">
        <f ca="1">ROUND(RAND()*(2-1)+1,0)</f>
        <v>2</v>
      </c>
      <c r="EE115">
        <f>IF(EC115&lt;&gt;EC118,EC115,ED115)</f>
        <v>2</v>
      </c>
      <c r="EF115" t="str">
        <f>IF(EC115&lt;&gt;EC118,"n","y")</f>
        <v>y</v>
      </c>
      <c r="EI115" t="s">
        <v>43</v>
      </c>
      <c r="EU115" t="s">
        <v>43</v>
      </c>
      <c r="FG115" t="s">
        <v>43</v>
      </c>
    </row>
    <row r="116" spans="1:163" ht="14.25">
      <c r="A116" s="1"/>
      <c r="B116" s="23">
        <v>38886</v>
      </c>
      <c r="C116" s="24">
        <v>0.875</v>
      </c>
      <c r="D116" s="31" t="s">
        <v>25</v>
      </c>
      <c r="E116" s="31"/>
      <c r="F116" s="31" t="s">
        <v>43</v>
      </c>
      <c r="G116" s="47"/>
      <c r="H116" s="33" t="s">
        <v>92</v>
      </c>
      <c r="I116" s="47"/>
      <c r="J116" s="52" t="s">
        <v>45</v>
      </c>
      <c r="K116" s="34"/>
      <c r="L116" s="34"/>
      <c r="M116" s="38">
        <v>2</v>
      </c>
      <c r="N116" s="30" t="str">
        <f>VLOOKUP(M116,$AD114:$AM118,2,FALSE)&amp;IF(VLOOKUP(M115,AD114:AR118,15,FALSE)&lt;&gt;VLOOKUP(M116,AD114:AR118,15,FALSE),AC116,AC115)</f>
        <v>Switzerland</v>
      </c>
      <c r="O116" s="41">
        <f>VLOOKUP(M116,$AD114:$AM118,3,FALSE)</f>
        <v>0</v>
      </c>
      <c r="P116" s="41">
        <f>VLOOKUP(M116,$AD114:$AM118,4,FALSE)</f>
        <v>0</v>
      </c>
      <c r="Q116" s="41">
        <f>VLOOKUP(M116,$AD114:$AM118,6,FALSE)</f>
        <v>0</v>
      </c>
      <c r="R116" s="41">
        <f>VLOOKUP(M116,$AD114:$AM118,5,FALSE)</f>
        <v>0</v>
      </c>
      <c r="S116" s="41">
        <f>VLOOKUP(M116,$AD114:$AM118,7,FALSE)</f>
        <v>0</v>
      </c>
      <c r="T116" s="41">
        <f>VLOOKUP(M116,$AD114:$AM118,8,FALSE)</f>
        <v>0</v>
      </c>
      <c r="U116" s="42">
        <f>VLOOKUP(M116,$AD114:$AM118,10,FALSE)</f>
        <v>0</v>
      </c>
      <c r="V116" s="1"/>
      <c r="X116">
        <f t="shared" si="24"/>
      </c>
      <c r="Y116">
        <f t="shared" si="25"/>
      </c>
      <c r="Z116">
        <f t="shared" si="26"/>
      </c>
      <c r="AA116">
        <f t="shared" si="27"/>
      </c>
      <c r="AC116">
        <f>IF(AND(O115=3,O116=3,O117=3,O118=3),"**","")</f>
      </c>
      <c r="AD116">
        <f>IF(AND(G114="",I114="",G115="",I115="",G116="",I116="",G117="",I117="",G118="",I118="",G119="",I119=""),2,AS116)</f>
        <v>2</v>
      </c>
      <c r="AE116" t="s">
        <v>44</v>
      </c>
      <c r="AF116">
        <f>IF(AND(G114&lt;&gt;"",I114&lt;&gt;""),1,COUNTA(G114,I114))+IF(AND(G117&lt;&gt;"",I117&lt;&gt;""),1,COUNTA(G117,I117))+IF(AND(G119&lt;&gt;"",I119&lt;&gt;""),1,COUNTA(G119,I119))</f>
        <v>0</v>
      </c>
      <c r="AG116">
        <f>COUNTIF(X114:X119,AE116)</f>
        <v>0</v>
      </c>
      <c r="AH116">
        <f>COUNTIF(Y114:Y119,AE116)</f>
        <v>0</v>
      </c>
      <c r="AI116">
        <f>COUNTIF(Z114:AA119,AE116)</f>
        <v>0</v>
      </c>
      <c r="AJ116">
        <f>I114+I117+G119</f>
        <v>0</v>
      </c>
      <c r="AK116">
        <f>G114+G117+I119</f>
        <v>0</v>
      </c>
      <c r="AL116">
        <f>AJ116-AK116</f>
        <v>0</v>
      </c>
      <c r="AM116">
        <f>AG116*3+AI116</f>
        <v>0</v>
      </c>
      <c r="AN116">
        <f>AM116+(AL116/100)+(AJ116/10000)</f>
        <v>0</v>
      </c>
      <c r="AO116">
        <f>RANK(AN116,AN115:AN118)</f>
        <v>1</v>
      </c>
      <c r="AP116">
        <f ca="1">IF(AP115=1,CHOOSE(ROUND(RAND()*(3-1)+1,0),2,3,4),IF(AP115=2,CHOOSE(ROUND(RAND()*(3-1)+1,0),1,3,4),IF(AP115=3,CHOOSE(ROUND(RAND()*(3-1)+1,0),1,2,4),IF(AP115=4,CHOOSE(ROUND(RAND()*(3-1)+1,0),2,3,1)))))</f>
        <v>2</v>
      </c>
      <c r="AQ116" s="20">
        <f>Final(AO116,AO115,AO117,AO118,BE115,BS115,CG115,CU115,DG115,DS115,EE115,EQ115,FC115,FO115)</f>
        <v>2</v>
      </c>
      <c r="AR116" t="str">
        <f>Final_by(AO116,AO115,AO117,AO118,BF115,BT115,CH115,CV115,DH115,DT115,EF115,ER115,FD115,FP115)</f>
        <v>y</v>
      </c>
      <c r="AS116" s="86">
        <v>1</v>
      </c>
      <c r="AU116" t="s">
        <v>44</v>
      </c>
      <c r="AV116">
        <f>IF(AND($G114&lt;$I114,$I114&lt;&gt;""),3,IF(AND($G114=$I114,$G114&lt;&gt;"",$I114&lt;&gt;""),1,0))+IF(AND($G119&gt;$I119,$G119&lt;&gt;""),3,IF(AND($G119=$I119,$G119&lt;&gt;"",$I119&lt;&gt;""),1,0))</f>
        <v>0</v>
      </c>
      <c r="AW116">
        <f>$I114+$G119</f>
        <v>0</v>
      </c>
      <c r="AX116">
        <f>$G114+$I119</f>
        <v>0</v>
      </c>
      <c r="AY116">
        <f>AW116-AX116</f>
        <v>0</v>
      </c>
      <c r="AZ116">
        <f>AV116+(AY116/100)+(AW116/10000)</f>
        <v>0</v>
      </c>
      <c r="BA116">
        <f>RANK(AZ116,AZ115:AZ118)</f>
        <v>1</v>
      </c>
      <c r="BB116">
        <f ca="1">IF(BB115=1,CHOOSE(ROUND(RAND()*(2-1)+1,0),2,3),IF(BB115=2,CHOOSE(ROUND(RAND()*(2-1)+1,0),1,3),IF(BB115=3,CHOOSE(ROUND(RAND()*(2-1)+1,0),1,2))))</f>
        <v>3</v>
      </c>
      <c r="BC116">
        <f>IF(BF116="y",AZ116+(BB116/100000),AZ116)</f>
        <v>3E-05</v>
      </c>
      <c r="BD116">
        <f>RANK(BC116,BC115:BC117)</f>
        <v>1</v>
      </c>
      <c r="BE116">
        <f>IF(AND(BA116&lt;&gt;BA115,BA116&lt;&gt;BA117),BA116,IF(OR(AND(BA116=BA115,BA116&lt;&gt;BA117),AND(BA116&lt;&gt;BA115,BA116=BA117)),BD116,BB116))</f>
        <v>3</v>
      </c>
      <c r="BF116" t="str">
        <f>IF(AND(BA116&lt;&gt;BA115,BA116&lt;&gt;BA117),"n","y")</f>
        <v>y</v>
      </c>
      <c r="BI116" t="s">
        <v>44</v>
      </c>
      <c r="BJ116">
        <f>IF(AND($G114&lt;$I114,$I114&lt;&gt;""),3,IF(AND($G114=$I114,$G114&lt;&gt;"",$I114&lt;&gt;""),1,0))+IF(AND($I117&gt;$G117,$I117&lt;&gt;""),3,IF(AND($G117=$I117,$G117&lt;&gt;"",$I117&lt;&gt;""),1,0))</f>
        <v>0</v>
      </c>
      <c r="BK116">
        <f>$I114+$I117</f>
        <v>0</v>
      </c>
      <c r="BL116">
        <f>$G114+$G117</f>
        <v>0</v>
      </c>
      <c r="BM116">
        <f>BK116-BL116</f>
        <v>0</v>
      </c>
      <c r="BN116">
        <f>BJ116+(BM116/100)+(BK116/10000)</f>
        <v>0</v>
      </c>
      <c r="BO116">
        <f>RANK(BN116,BN115:BN118)</f>
        <v>1</v>
      </c>
      <c r="BP116">
        <f ca="1">IF(BP115=1,CHOOSE(ROUND(RAND()*(2-1)+1,0),2,3),IF(BP115=2,CHOOSE(ROUND(RAND()*(2-1)+1,0),1,3),IF(BP115=3,CHOOSE(ROUND(RAND()*(2-1)+1,0),1,2))))</f>
        <v>3</v>
      </c>
      <c r="BQ116">
        <f>IF(BT116="y",BN116+(BP116/100000),BN116)</f>
        <v>3E-05</v>
      </c>
      <c r="BR116">
        <f>RANK(BQ116,BQ115:BQ118)</f>
        <v>1</v>
      </c>
      <c r="BS116">
        <f>IF(AND(BO116&lt;&gt;BO115,BO116&lt;&gt;BO118),BO116,IF(OR(AND(BO116=BO115,BO116&lt;&gt;BO118),AND(BO116&lt;&gt;BO115,BO116=BO118)),BR116,BP116))</f>
        <v>3</v>
      </c>
      <c r="BT116" t="str">
        <f>IF(AND(BO116&lt;&gt;BO115,BO116&lt;&gt;BO118),"n","y")</f>
        <v>y</v>
      </c>
      <c r="BW116" t="s">
        <v>44</v>
      </c>
      <c r="CK116" t="s">
        <v>44</v>
      </c>
      <c r="CL116">
        <f>IF(AND($G119&gt;$I119,$G119&lt;&gt;""),3,IF(AND($G119=$I119,$G119&lt;&gt;"",$I119&lt;&gt;""),1,0))+IF(AND($I117&gt;$G117,$I117&lt;&gt;""),3,IF(AND($G117=$I117,$G117&lt;&gt;"",$I117&lt;&gt;""),1,0))</f>
        <v>0</v>
      </c>
      <c r="CM116">
        <f>$I117+$G119</f>
        <v>0</v>
      </c>
      <c r="CN116">
        <f>$G117+$I119</f>
        <v>0</v>
      </c>
      <c r="CO116">
        <f>CM116-CN116</f>
        <v>0</v>
      </c>
      <c r="CP116">
        <f>CL116+(CO116/100)+(CM116/10000)</f>
        <v>0</v>
      </c>
      <c r="CQ116">
        <f>RANK(CP116,CP115:CP118)</f>
        <v>1</v>
      </c>
      <c r="CR116">
        <f ca="1">ROUND(RAND()*(3-1)+1,0)</f>
        <v>3</v>
      </c>
      <c r="CS116">
        <f>IF(CV116="y",CP116+(CR116/100000),CP116)</f>
        <v>3E-05</v>
      </c>
      <c r="CT116">
        <f>RANK(CS116,CS115:CS118)</f>
        <v>1</v>
      </c>
      <c r="CU116">
        <f>IF(AND(CQ116&lt;&gt;CQ117,CQ116&lt;&gt;CQ118),CQ116,IF(OR(AND(CQ116=CQ117,CQ116&lt;&gt;CQ118),AND(CQ116&lt;&gt;CQ117,CQ116=CQ118)),CT116,CR116))</f>
        <v>3</v>
      </c>
      <c r="CV116" t="str">
        <f>IF(AND(CQ116&lt;&gt;CQ117,CQ116&lt;&gt;CQ118),"n","y")</f>
        <v>y</v>
      </c>
      <c r="CY116" t="s">
        <v>44</v>
      </c>
      <c r="CZ116">
        <f>IF(AND($G114&lt;$I114,$I114&lt;&gt;""),3,IF(AND($G114=$I114,$G114&lt;&gt;"",$I114&lt;&gt;""),1,0))</f>
        <v>0</v>
      </c>
      <c r="DA116">
        <f>$I114</f>
        <v>0</v>
      </c>
      <c r="DB116">
        <f>$G114</f>
        <v>0</v>
      </c>
      <c r="DC116">
        <f>DA116-DB116</f>
        <v>0</v>
      </c>
      <c r="DD116">
        <f>CZ116+(DC116/100)+(DA116/10000)</f>
        <v>0</v>
      </c>
      <c r="DE116">
        <f>RANK(DD116,DD115:DD118)</f>
        <v>1</v>
      </c>
      <c r="DF116">
        <f>IF(DF115=1,2,1)</f>
        <v>1</v>
      </c>
      <c r="DG116">
        <f>IF(DE116&lt;&gt;DE115,DE116,DF116)</f>
        <v>1</v>
      </c>
      <c r="DH116" t="str">
        <f>IF(DE116&lt;&gt;DE115,"n","y")</f>
        <v>y</v>
      </c>
      <c r="DK116" t="s">
        <v>44</v>
      </c>
      <c r="DW116" t="s">
        <v>44</v>
      </c>
      <c r="EI116" t="s">
        <v>44</v>
      </c>
      <c r="EJ116">
        <f>IF(AND($G119&gt;$I119,$G119&lt;&gt;""),3,IF(AND($G119=$I119,$G119&lt;&gt;"",$I119&lt;&gt;""),1,0))</f>
        <v>0</v>
      </c>
      <c r="EK116">
        <f>$G119</f>
        <v>0</v>
      </c>
      <c r="EL116">
        <f>$I119</f>
        <v>0</v>
      </c>
      <c r="EM116">
        <f>EK116-EL116</f>
        <v>0</v>
      </c>
      <c r="EN116">
        <f>EJ116+(EM116/100)+(EK116/10000)</f>
        <v>0</v>
      </c>
      <c r="EO116">
        <f>RANK(EN116,EN115:EN118)</f>
        <v>1</v>
      </c>
      <c r="EP116">
        <f ca="1">ROUND(RAND()*(2-1)+1,0)</f>
        <v>1</v>
      </c>
      <c r="EQ116">
        <f>IF(EO116&lt;&gt;EO117,EO116,EP116)</f>
        <v>1</v>
      </c>
      <c r="ER116" t="str">
        <f>IF(EO116&lt;&gt;EO117,"n","y")</f>
        <v>y</v>
      </c>
      <c r="EU116" t="s">
        <v>44</v>
      </c>
      <c r="EV116">
        <f>IF(AND($G117&lt;$I117,$I117&lt;&gt;""),3,IF(AND($G117=$I117,$G117&lt;&gt;"",$I117&lt;&gt;""),1,0))</f>
        <v>0</v>
      </c>
      <c r="EW116">
        <f>$I117</f>
        <v>0</v>
      </c>
      <c r="EX116">
        <f>$G117</f>
        <v>0</v>
      </c>
      <c r="EY116">
        <f>EW116-EX116</f>
        <v>0</v>
      </c>
      <c r="EZ116">
        <f>EV116+(EY116/100)+(EW116/10000)</f>
        <v>0</v>
      </c>
      <c r="FA116">
        <f>RANK(EZ116,EZ115:EZ118)</f>
        <v>1</v>
      </c>
      <c r="FB116">
        <f ca="1">ROUND(RAND()*(2-1)+1,0)</f>
        <v>2</v>
      </c>
      <c r="FC116">
        <f>IF(FA116&lt;&gt;FA118,FA116,FB116)</f>
        <v>2</v>
      </c>
      <c r="FD116" t="str">
        <f>IF(FA116&lt;&gt;FA118,"n","y")</f>
        <v>y</v>
      </c>
      <c r="FG116" t="s">
        <v>44</v>
      </c>
    </row>
    <row r="117" spans="1:172" ht="14.25">
      <c r="A117" s="1"/>
      <c r="B117" s="26">
        <v>38887</v>
      </c>
      <c r="C117" s="27">
        <v>0.625</v>
      </c>
      <c r="D117" s="30" t="s">
        <v>2</v>
      </c>
      <c r="E117" s="56"/>
      <c r="F117" s="30" t="s">
        <v>46</v>
      </c>
      <c r="G117" s="47"/>
      <c r="H117" s="38" t="s">
        <v>92</v>
      </c>
      <c r="I117" s="47"/>
      <c r="J117" s="57" t="s">
        <v>44</v>
      </c>
      <c r="K117" s="56"/>
      <c r="L117" s="34"/>
      <c r="M117" s="33">
        <v>3</v>
      </c>
      <c r="N117" s="31" t="str">
        <f>VLOOKUP(M117,$AD114:$AM118,2,FALSE)</f>
        <v>Korea Republic</v>
      </c>
      <c r="O117" s="39">
        <f>VLOOKUP(M117,$AD114:$AM118,3,FALSE)</f>
        <v>0</v>
      </c>
      <c r="P117" s="39">
        <f>VLOOKUP(M117,$AD114:$AM118,4,FALSE)</f>
        <v>0</v>
      </c>
      <c r="Q117" s="39">
        <f>VLOOKUP(M117,$AD114:$AM118,6,FALSE)</f>
        <v>0</v>
      </c>
      <c r="R117" s="39">
        <f>VLOOKUP(M117,$AD114:$AM118,5,FALSE)</f>
        <v>0</v>
      </c>
      <c r="S117" s="39">
        <f>VLOOKUP(M117,$AD114:$AM118,7,FALSE)</f>
        <v>0</v>
      </c>
      <c r="T117" s="39">
        <f>VLOOKUP(M117,$AD114:$AM118,8,FALSE)</f>
        <v>0</v>
      </c>
      <c r="U117" s="40">
        <f>VLOOKUP(M117,$AD114:$AM118,10,FALSE)</f>
        <v>0</v>
      </c>
      <c r="V117" s="1"/>
      <c r="X117">
        <f t="shared" si="24"/>
      </c>
      <c r="Y117">
        <f t="shared" si="25"/>
      </c>
      <c r="Z117">
        <f t="shared" si="26"/>
      </c>
      <c r="AA117">
        <f t="shared" si="27"/>
      </c>
      <c r="AD117">
        <f>IF(AND(G114="",I114="",G115="",I115="",G116="",I116="",G117="",I117="",G118="",I118="",G119="",I119=""),3,AS117)</f>
        <v>3</v>
      </c>
      <c r="AE117" t="s">
        <v>45</v>
      </c>
      <c r="AF117">
        <f>IF(AND(G115&lt;&gt;"",I115&lt;&gt;""),1,COUNTA(G115,I115))+IF(AND(G116&lt;&gt;"",I116&lt;&gt;""),1,COUNTA(G116,I116))+IF(AND(G119&lt;&gt;"",I119&lt;&gt;""),1,COUNTA(G119,I119))</f>
        <v>0</v>
      </c>
      <c r="AG117">
        <f>COUNTIF(X114:X119,AE117)</f>
        <v>0</v>
      </c>
      <c r="AH117">
        <f>COUNTIF(Y114:Y119,AE117)</f>
        <v>0</v>
      </c>
      <c r="AI117">
        <f>COUNTIF(Z114:AA119,AE117)</f>
        <v>0</v>
      </c>
      <c r="AJ117">
        <f>G115+I116+I119</f>
        <v>0</v>
      </c>
      <c r="AK117">
        <f>I115+G116+G119</f>
        <v>0</v>
      </c>
      <c r="AL117">
        <f>AJ117-AK117</f>
        <v>0</v>
      </c>
      <c r="AM117">
        <f>AG117*3+AI117</f>
        <v>0</v>
      </c>
      <c r="AN117">
        <f>AM117+(AL117/100)+(AJ117/10000)</f>
        <v>0</v>
      </c>
      <c r="AO117">
        <f>RANK(AN117,AN115:AN118)</f>
        <v>1</v>
      </c>
      <c r="AP117">
        <f ca="1">IF(AP115*AP116=2,CHOOSE(ROUND(RAND()*(2-1)+1,0),3,4),IF(AP115*AP116=3,CHOOSE(ROUND(RAND()*(2-1)+1,0),2,4),IF(AP115*AP116=4,CHOOSE(ROUND(RAND()*(2-1)+1,0),2,3),IF(AP115*AP116=6,CHOOSE(ROUND(RAND()*(2-1)+1,0),1,4),IF(AP115*AP116=8,CHOOSE(ROUND(RAND()*(2-1)+1,0),1,3),IF(AP115*AP116=12,CHOOSE(ROUND((2-1)+1,0),1,2)))))))</f>
        <v>4</v>
      </c>
      <c r="AQ117" s="20">
        <f>Final(AO117,AO115,AO116,AO118,BE115,BS115,CG115,CU115,DG115,DS115,EE115,EQ115,FC115,FO115)</f>
        <v>4</v>
      </c>
      <c r="AR117" t="str">
        <f>Final_by(AO117,AO115,AO116,AO118,BF115,BT115,CH115,CV115,DH115,DT115,EF115,ER115,FD115,FP115)</f>
        <v>y</v>
      </c>
      <c r="AS117" s="86">
        <v>3</v>
      </c>
      <c r="AU117" t="s">
        <v>45</v>
      </c>
      <c r="AV117">
        <f>IF(AND($G116&lt;$I116,$I116&lt;&gt;""),3,IF(AND($G116=$I116,$G116&lt;&gt;"",$I116&lt;&gt;""),1,0))+IF(AND($G119&lt;$I119,$G119&lt;&gt;""),3,IF(AND($G119=$I119,$G119&lt;&gt;"",$I119&lt;&gt;""),1,0))</f>
        <v>0</v>
      </c>
      <c r="AW117">
        <f>$I116+$I119</f>
        <v>0</v>
      </c>
      <c r="AX117">
        <f>$G116+$G119</f>
        <v>0</v>
      </c>
      <c r="AY117">
        <f>AW117-AX117</f>
        <v>0</v>
      </c>
      <c r="AZ117">
        <f>AV117+(AY117/100)+(AW117/10000)</f>
        <v>0</v>
      </c>
      <c r="BA117">
        <f>RANK(AZ117,AZ115:AZ118)</f>
        <v>1</v>
      </c>
      <c r="BB117">
        <f>IF(AND(BB115&lt;&gt;1,BB116&lt;&gt;1),1,IF(AND(BB115&lt;&gt;2,BB116&lt;&gt;2),2,3))</f>
        <v>1</v>
      </c>
      <c r="BC117">
        <f>IF(BF117="y",AZ117+(BB117/100000),AZ117)</f>
        <v>1E-05</v>
      </c>
      <c r="BD117">
        <f>RANK(BC117,BC115:BC117)</f>
        <v>3</v>
      </c>
      <c r="BE117">
        <f>IF(AND(BA117&lt;&gt;BA115,BA117&lt;&gt;BA116),BA117,IF(OR(AND(BA117=BA115,BA117&lt;&gt;BA116),AND(BA117&lt;&gt;BA115,BA117=BA116)),BD117,BB117))</f>
        <v>1</v>
      </c>
      <c r="BF117" t="str">
        <f>IF(AND(BA117&lt;&gt;BA115,BA117&lt;&gt;BA116),"n","y")</f>
        <v>y</v>
      </c>
      <c r="BI117" t="s">
        <v>45</v>
      </c>
      <c r="BW117" t="s">
        <v>45</v>
      </c>
      <c r="BX117">
        <f>IF(AND($G116&lt;$I116,$I116&lt;&gt;""),3,IF(AND($G116=$I116,$G116&lt;&gt;"",$I116&lt;&gt;""),1,0))+IF(AND($G115&gt;$I115,$G115&lt;&gt;""),3,IF(AND($I115=$G115,$G115&lt;&gt;"",$I115&lt;&gt;""),1,0))</f>
        <v>0</v>
      </c>
      <c r="BY117">
        <f>$G115+$I116</f>
        <v>0</v>
      </c>
      <c r="BZ117">
        <f>$G116+$I115</f>
        <v>0</v>
      </c>
      <c r="CA117">
        <f>BY117-BZ117</f>
        <v>0</v>
      </c>
      <c r="CB117">
        <f>BX117+(CA117/100)+(BY117/10000)</f>
        <v>0</v>
      </c>
      <c r="CC117">
        <f>RANK(CB117,CB115:CB118)</f>
        <v>1</v>
      </c>
      <c r="CD117">
        <f ca="1">IF(CD115=1,CHOOSE(ROUND(RAND()*(2-1)+1,0),2,3),IF(CD115=2,CHOOSE(ROUND(RAND()*(2-1)+1,0),1,3),IF(CD115=3,CHOOSE(ROUND(RAND()*(2-1)+1,0),1,2))))</f>
        <v>3</v>
      </c>
      <c r="CE117">
        <f>IF(CH117="y",CB117+(CD117/100000),CB117)</f>
        <v>3E-05</v>
      </c>
      <c r="CF117">
        <f>RANK(CE117,CE115:CE118)</f>
        <v>1</v>
      </c>
      <c r="CG117">
        <f>IF(AND(CC117&lt;&gt;CC115,CC117&lt;&gt;CC118),CC117,IF(OR(AND(CC117=CC115,CC117&lt;&gt;CC118),AND(CC117&lt;&gt;CC115,CC117=CC118)),CF117,CD117))</f>
        <v>3</v>
      </c>
      <c r="CH117" t="str">
        <f>IF(AND(CC117&lt;&gt;CC115,CC117&lt;&gt;CC118),"n","y")</f>
        <v>y</v>
      </c>
      <c r="CK117" t="s">
        <v>45</v>
      </c>
      <c r="CL117">
        <f>IF(AND($G119&lt;$I119,$I119&lt;&gt;""),3,IF(AND($G119=$I119,$G119&lt;&gt;"",$I119&lt;&gt;""),1,0))+IF(AND($G115&gt;$I115,$G115&lt;&gt;""),3,IF(AND($I115=$G115,$G115&lt;&gt;"",$I115&lt;&gt;""),1,0))</f>
        <v>0</v>
      </c>
      <c r="CM117">
        <f>$G115+$I119</f>
        <v>0</v>
      </c>
      <c r="CN117">
        <f>$I115+$G119</f>
        <v>0</v>
      </c>
      <c r="CO117">
        <f>CM117-CN117</f>
        <v>0</v>
      </c>
      <c r="CP117">
        <f>CL117+(CO117/100)+(CM117/10000)</f>
        <v>0</v>
      </c>
      <c r="CQ117">
        <f>RANK(CP117,CP115:CP118)</f>
        <v>1</v>
      </c>
      <c r="CR117">
        <f ca="1">IF(CR116=1,CHOOSE(ROUND(RAND()*(2-1)+1,0),2,3),IF(CR116=2,CHOOSE(ROUND(RAND()*(2-1)+1,0),1,3),IF(CR116=3,CHOOSE(ROUND(RAND()*(2-1)+1,0),1,2))))</f>
        <v>2</v>
      </c>
      <c r="CS117">
        <f>IF(CV117="y",CP117+(CR117/100000),CP117)</f>
        <v>2E-05</v>
      </c>
      <c r="CT117">
        <f>RANK(CS117,CS115:CS118)</f>
        <v>2</v>
      </c>
      <c r="CU117">
        <f>IF(AND(CQ117&lt;&gt;CQ116,CQ117&lt;&gt;CQ118),CQ117,IF(OR(AND(CQ117=CQ116,CQ117&lt;&gt;CQ118),AND(CQ117&lt;&gt;CQ116,CQ117=CQ118)),CT117,CR117))</f>
        <v>2</v>
      </c>
      <c r="CV117" t="str">
        <f>IF(AND(CQ117&lt;&gt;CQ116,CQ117&lt;&gt;CQ118),"n","y")</f>
        <v>y</v>
      </c>
      <c r="CY117" t="s">
        <v>45</v>
      </c>
      <c r="DK117" t="s">
        <v>45</v>
      </c>
      <c r="DL117">
        <f>IF(AND($G116&lt;$I116,$I116&lt;&gt;""),3,IF(AND($G116=$I116,$G116&lt;&gt;"",$I116&lt;&gt;""),1,0))</f>
        <v>0</v>
      </c>
      <c r="DM117">
        <f>$I116</f>
        <v>0</v>
      </c>
      <c r="DN117">
        <f>$G116</f>
        <v>0</v>
      </c>
      <c r="DO117">
        <f>DM117-DN117</f>
        <v>0</v>
      </c>
      <c r="DP117">
        <f>DL117+(DO117/100)+(DM117/10000)</f>
        <v>0</v>
      </c>
      <c r="DQ117">
        <f>RANK(DP117,DP115:DP118)</f>
        <v>1</v>
      </c>
      <c r="DR117">
        <f>IF(DR115=1,2,1)</f>
        <v>2</v>
      </c>
      <c r="DS117">
        <f>IF(DQ117&lt;&gt;DQ115,DQ117,DR117)</f>
        <v>2</v>
      </c>
      <c r="DT117" t="str">
        <f>IF(DQ117&lt;&gt;DQ115,"n","y")</f>
        <v>y</v>
      </c>
      <c r="DW117" t="s">
        <v>45</v>
      </c>
      <c r="EI117" t="s">
        <v>45</v>
      </c>
      <c r="EJ117">
        <f>IF(AND($G119&lt;$I119,$I119&lt;&gt;""),3,IF(AND($G119=$I119,$G119&lt;&gt;"",$I119&lt;&gt;""),1,0))</f>
        <v>0</v>
      </c>
      <c r="EK117">
        <f>$I119</f>
        <v>0</v>
      </c>
      <c r="EL117">
        <f>$G119</f>
        <v>0</v>
      </c>
      <c r="EM117">
        <f>EK117-EL117</f>
        <v>0</v>
      </c>
      <c r="EN117">
        <f>EJ117+(EM117/100)+(EK117/10000)</f>
        <v>0</v>
      </c>
      <c r="EO117">
        <f>RANK(EN117,EN115:EN118)</f>
        <v>1</v>
      </c>
      <c r="EP117">
        <f>IF(EP116=1,2,1)</f>
        <v>2</v>
      </c>
      <c r="EQ117">
        <f>IF(EO117&lt;&gt;EO116,EO117,EP117)</f>
        <v>2</v>
      </c>
      <c r="ER117" t="str">
        <f>IF(EO117&lt;&gt;EO116,"n","y")</f>
        <v>y</v>
      </c>
      <c r="EU117" t="s">
        <v>45</v>
      </c>
      <c r="FG117" t="s">
        <v>45</v>
      </c>
      <c r="FH117">
        <f>IF(AND($G115&gt;$I115,$G115&lt;&gt;""),3,IF(AND($G115=$I115,$G115&lt;&gt;"",$I115&lt;&gt;""),1,0))</f>
        <v>0</v>
      </c>
      <c r="FI117">
        <f>$G115</f>
        <v>0</v>
      </c>
      <c r="FJ117">
        <f>$I115</f>
        <v>0</v>
      </c>
      <c r="FK117">
        <f>FI117-FJ117</f>
        <v>0</v>
      </c>
      <c r="FL117">
        <f>FH117+(FK117/100)+(FI117/10000)</f>
        <v>0</v>
      </c>
      <c r="FM117">
        <f>RANK(FL117,FL115:FL118)</f>
        <v>1</v>
      </c>
      <c r="FN117">
        <f ca="1">ROUND(RAND()*(2-1)+1,0)</f>
        <v>2</v>
      </c>
      <c r="FO117">
        <f>IF(FM117&lt;&gt;FM118,FM117,FN117)</f>
        <v>2</v>
      </c>
      <c r="FP117" t="str">
        <f>IF(FM117&lt;&gt;FM118,"n","y")</f>
        <v>y</v>
      </c>
    </row>
    <row r="118" spans="1:172" ht="14.25">
      <c r="A118" s="1"/>
      <c r="B118" s="23">
        <v>38891</v>
      </c>
      <c r="C118" s="24">
        <v>0.875</v>
      </c>
      <c r="D118" s="31" t="s">
        <v>22</v>
      </c>
      <c r="E118" s="31"/>
      <c r="F118" s="31" t="s">
        <v>46</v>
      </c>
      <c r="G118" s="47"/>
      <c r="H118" s="33" t="s">
        <v>92</v>
      </c>
      <c r="I118" s="47"/>
      <c r="J118" s="52" t="s">
        <v>43</v>
      </c>
      <c r="K118" s="34"/>
      <c r="L118" s="34"/>
      <c r="M118" s="38">
        <v>4</v>
      </c>
      <c r="N118" s="30" t="str">
        <f>VLOOKUP(M118,$AD114:$AM118,2,FALSE)</f>
        <v>Togo</v>
      </c>
      <c r="O118" s="41">
        <f>VLOOKUP(M118,$AD114:$AM118,3,FALSE)</f>
        <v>0</v>
      </c>
      <c r="P118" s="41">
        <f>VLOOKUP(M118,$AD114:$AM118,4,FALSE)</f>
        <v>0</v>
      </c>
      <c r="Q118" s="41">
        <f>VLOOKUP(M118,$AD114:$AM118,6,FALSE)</f>
        <v>0</v>
      </c>
      <c r="R118" s="41">
        <f>VLOOKUP(M118,$AD114:$AM118,5,FALSE)</f>
        <v>0</v>
      </c>
      <c r="S118" s="41">
        <f>VLOOKUP(M118,$AD114:$AM118,7,FALSE)</f>
        <v>0</v>
      </c>
      <c r="T118" s="41">
        <f>VLOOKUP(M118,$AD114:$AM118,8,FALSE)</f>
        <v>0</v>
      </c>
      <c r="U118" s="42">
        <f>VLOOKUP(M118,$AD114:$AM118,10,FALSE)</f>
        <v>0</v>
      </c>
      <c r="V118" s="1"/>
      <c r="X118">
        <f t="shared" si="24"/>
      </c>
      <c r="Y118">
        <f t="shared" si="25"/>
      </c>
      <c r="Z118">
        <f t="shared" si="26"/>
      </c>
      <c r="AA118">
        <f t="shared" si="27"/>
      </c>
      <c r="AD118">
        <f>IF(AND(G114="",I114="",G115="",I115="",G116="",I116="",G117="",I117="",G118="",I118="",G119="",I119=""),4,AS118)</f>
        <v>4</v>
      </c>
      <c r="AE118" t="s">
        <v>46</v>
      </c>
      <c r="AF118">
        <f>IF(AND(G115&lt;&gt;"",I115&lt;&gt;""),1,COUNTA(G115,I115))+IF(AND(G117&lt;&gt;"",I117&lt;&gt;""),1,COUNTA(G117,I117))+IF(AND(G118&lt;&gt;"",I118&lt;&gt;""),1,COUNTA(G118,I118))</f>
        <v>0</v>
      </c>
      <c r="AG118">
        <f>COUNTIF(X114:X119,AE118)</f>
        <v>0</v>
      </c>
      <c r="AH118">
        <f>COUNTIF(Y114:Y119,AE118)</f>
        <v>0</v>
      </c>
      <c r="AI118">
        <f>COUNTIF(Z114:AA119,AE118)</f>
        <v>0</v>
      </c>
      <c r="AJ118">
        <f>I115+G117+G118</f>
        <v>0</v>
      </c>
      <c r="AK118">
        <f>G115+I117+I118</f>
        <v>0</v>
      </c>
      <c r="AL118">
        <f>AJ118-AK118</f>
        <v>0</v>
      </c>
      <c r="AM118">
        <f>AG118*3+AI118</f>
        <v>0</v>
      </c>
      <c r="AN118">
        <f>AM118+(AL118/100)+(AJ118/10000)</f>
        <v>0</v>
      </c>
      <c r="AO118">
        <f>RANK(AN118,AN115:AN118)</f>
        <v>1</v>
      </c>
      <c r="AP118">
        <f>IF(AND(AP115&lt;&gt;1,AP116&lt;&gt;1,AP117&lt;&gt;1),1,IF(AND(AP115&lt;&gt;2,AP116&lt;&gt;2,AP117&lt;&gt;2),2,IF(AND(AP115&lt;&gt;3,AP116&lt;&gt;3,AP117&lt;&gt;3),3,IF(AND(AP115&lt;&gt;4,AP116&lt;&gt;4,AP117&lt;&gt;4),4))))</f>
        <v>1</v>
      </c>
      <c r="AQ118" s="20">
        <f>Final(AO118,AO115,AO116,AO117,BE115,BS115,CG115,CU115,DG115,DS115,EE115,EQ115,FC115,FO115)</f>
        <v>1</v>
      </c>
      <c r="AR118" t="str">
        <f>Final_by(AO118,AO115,AO116,AO117,BF115,BT115,CH115,CV115,DH115,DT115,EF115,ER115,FD115,FP115)</f>
        <v>y</v>
      </c>
      <c r="AS118" s="86">
        <v>4</v>
      </c>
      <c r="AU118" t="s">
        <v>46</v>
      </c>
      <c r="BI118" t="s">
        <v>46</v>
      </c>
      <c r="BJ118">
        <f>IF(AND($G117&gt;$I117,$G117&lt;&gt;""),3,IF(AND($G117=$I117,$G117&lt;&gt;"",$I117&lt;&gt;""),1,0))+IF(AND($G118&gt;$I118,$G118&lt;&gt;""),3,IF(AND($G118=$I118,$G118&lt;&gt;"",$I118&lt;&gt;""),1,0))</f>
        <v>0</v>
      </c>
      <c r="BK118">
        <f>$G117+$G118</f>
        <v>0</v>
      </c>
      <c r="BL118">
        <f>$I117+$I118</f>
        <v>0</v>
      </c>
      <c r="BM118">
        <f>BK118-BL118</f>
        <v>0</v>
      </c>
      <c r="BN118">
        <f>BJ118+(BM118/100)+(BK118/10000)</f>
        <v>0</v>
      </c>
      <c r="BO118">
        <f>RANK(BN118,BN115:BN118)</f>
        <v>1</v>
      </c>
      <c r="BP118">
        <f>IF(AND(BP115&lt;&gt;1,BP116&lt;&gt;1),1,IF(AND(BP115&lt;&gt;2,BP116&lt;&gt;2),2,3))</f>
        <v>1</v>
      </c>
      <c r="BQ118">
        <f>IF(BT118="y",BN118+(BP118/100000),BN118)</f>
        <v>1E-05</v>
      </c>
      <c r="BR118">
        <f>RANK(BQ118,BQ115:BQ118)</f>
        <v>3</v>
      </c>
      <c r="BS118">
        <f>IF(AND(BO118&lt;&gt;BO115,BO118&lt;&gt;BO116),BO118,IF(OR(AND(BO118=BO115,BO118&lt;&gt;BO116),AND(BO118&lt;&gt;BO115,BO118=BO116)),BR118,BP118))</f>
        <v>1</v>
      </c>
      <c r="BT118" t="str">
        <f>IF(AND(BO118&lt;&gt;BO115,BO118&lt;&gt;BO116),"n","y")</f>
        <v>y</v>
      </c>
      <c r="BW118" t="s">
        <v>46</v>
      </c>
      <c r="BX118">
        <f>IF(AND($G115&lt;$I115,$I115&lt;&gt;""),3,IF(AND($G115=$I115,$G115&lt;&gt;"",$I115&lt;&gt;""),1,0))+IF(AND($G118&gt;$I118,$G118&lt;&gt;""),3,IF(AND($G118=$I118,$G118&lt;&gt;"",$I118&lt;&gt;""),1,0))</f>
        <v>0</v>
      </c>
      <c r="BY118">
        <f>$I115+$G118</f>
        <v>0</v>
      </c>
      <c r="BZ118">
        <f>$G115+$I118</f>
        <v>0</v>
      </c>
      <c r="CA118">
        <f>BY118-BZ118</f>
        <v>0</v>
      </c>
      <c r="CB118">
        <f>BX118+(CA118/100)+(BY118/10000)</f>
        <v>0</v>
      </c>
      <c r="CC118">
        <f>RANK(CB118,CB115:CB118)</f>
        <v>1</v>
      </c>
      <c r="CD118">
        <f>IF(AND(CD115&lt;&gt;1,CD117&lt;&gt;1),1,IF(AND(CD115&lt;&gt;2,CD117&lt;&gt;2),2,3))</f>
        <v>2</v>
      </c>
      <c r="CE118">
        <f>IF(CH118="y",CB118+(CD118/100000),CB118)</f>
        <v>2E-05</v>
      </c>
      <c r="CF118">
        <f>RANK(CE118,CE115:CE118)</f>
        <v>2</v>
      </c>
      <c r="CG118">
        <f>IF(AND(CC118&lt;&gt;CC115,CC118&lt;&gt;CC117),CC118,IF(OR(AND(CC118=CC115,CC118&lt;&gt;CC117),AND(CC118&lt;&gt;CC115,CC118=CC117)),CF118,CD118))</f>
        <v>2</v>
      </c>
      <c r="CH118" t="str">
        <f>IF(AND(CC118&lt;&gt;CC115,CC118&lt;&gt;CC117),"n","y")</f>
        <v>y</v>
      </c>
      <c r="CK118" t="s">
        <v>46</v>
      </c>
      <c r="CL118">
        <f>IF(AND($G115&lt;$I115,$I115&lt;&gt;""),3,IF(AND($G115=$I115,$G115&lt;&gt;"",$I115&lt;&gt;""),1,0))+IF(AND($G117&gt;$I117,$G117&lt;&gt;""),3,IF(AND($G117=$I117,$G117&lt;&gt;"",$I117&lt;&gt;""),1,0))</f>
        <v>0</v>
      </c>
      <c r="CM118">
        <f>$I115+$G117</f>
        <v>0</v>
      </c>
      <c r="CN118">
        <f>$G115+$I117</f>
        <v>0</v>
      </c>
      <c r="CO118">
        <f>CM118-CN118</f>
        <v>0</v>
      </c>
      <c r="CP118">
        <f>CL118+(CO118/100)+(CM118/10000)</f>
        <v>0</v>
      </c>
      <c r="CQ118">
        <f>RANK(CP118,CP115:CP118)</f>
        <v>1</v>
      </c>
      <c r="CR118">
        <f>IF(AND(CR116&lt;&gt;1,CR117&lt;&gt;1),1,IF(AND(CR116&lt;&gt;2,CR117&lt;&gt;2),2,3))</f>
        <v>1</v>
      </c>
      <c r="CS118">
        <f>IF(CV118="y",CP118+(CR118/100000),CP118)</f>
        <v>1E-05</v>
      </c>
      <c r="CT118">
        <f>RANK(CS118,CS115:CS118)</f>
        <v>3</v>
      </c>
      <c r="CU118">
        <f>IF(AND(CQ118&lt;&gt;CQ116,CQ118&lt;&gt;CQ117),CQ118,IF(OR(AND(CQ118=CQ116,CQ118&lt;&gt;CQ117),AND(CQ118&lt;&gt;CQ116,CQ118=CQ117)),CT118,CR118))</f>
        <v>1</v>
      </c>
      <c r="CV118" t="str">
        <f>IF(AND(CQ118&lt;&gt;CQ116,CQ118&lt;&gt;CQ117),"n","y")</f>
        <v>y</v>
      </c>
      <c r="CY118" t="s">
        <v>46</v>
      </c>
      <c r="DK118" t="s">
        <v>46</v>
      </c>
      <c r="DW118" t="s">
        <v>46</v>
      </c>
      <c r="DX118">
        <f>IF(AND($G118&gt;$I118,$G118&lt;&gt;""),3,IF(AND($G118=$I118,$G118&lt;&gt;"",$I118&lt;&gt;""),1,0))</f>
        <v>0</v>
      </c>
      <c r="DY118">
        <f>$G118</f>
        <v>0</v>
      </c>
      <c r="DZ118">
        <f>$I118</f>
        <v>0</v>
      </c>
      <c r="EA118">
        <f>DY118-DZ118</f>
        <v>0</v>
      </c>
      <c r="EB118">
        <f>DX118+(EA118/100)+(DY118/10000)</f>
        <v>0</v>
      </c>
      <c r="EC118">
        <f>RANK(EB118,EB115:EB118)</f>
        <v>1</v>
      </c>
      <c r="ED118">
        <f>IF(ED115=1,2,1)</f>
        <v>1</v>
      </c>
      <c r="EE118">
        <f>IF(EC118&lt;&gt;EC115,EC118,ED118)</f>
        <v>1</v>
      </c>
      <c r="EF118" t="str">
        <f>IF(EC118&lt;&gt;EC115,"n","y")</f>
        <v>y</v>
      </c>
      <c r="EI118" t="s">
        <v>46</v>
      </c>
      <c r="EU118" t="s">
        <v>46</v>
      </c>
      <c r="EV118">
        <f>IF(AND($G117&gt;$I117,$G117&lt;&gt;""),3,IF(AND($G117=$I117,$G117&lt;&gt;"",$I117&lt;&gt;""),1,0))</f>
        <v>0</v>
      </c>
      <c r="EW118">
        <f>$G117</f>
        <v>0</v>
      </c>
      <c r="EX118">
        <f>$I117</f>
        <v>0</v>
      </c>
      <c r="EY118">
        <f>EW118-EX118</f>
        <v>0</v>
      </c>
      <c r="EZ118">
        <f>EV118+(EY118/100)+(EW118/10000)</f>
        <v>0</v>
      </c>
      <c r="FA118">
        <f>RANK(EZ118,EZ115:EZ118)</f>
        <v>1</v>
      </c>
      <c r="FB118">
        <f>IF(FB116=1,2,1)</f>
        <v>1</v>
      </c>
      <c r="FC118">
        <f>IF(FA118&lt;&gt;FA116,FA118,FB118)</f>
        <v>1</v>
      </c>
      <c r="FD118" t="str">
        <f>IF(FA118&lt;&gt;FA116,"n","y")</f>
        <v>y</v>
      </c>
      <c r="FG118" t="s">
        <v>46</v>
      </c>
      <c r="FH118">
        <f>IF(AND($G115&lt;$I115,$I115&lt;&gt;""),3,IF(AND($G115=$I115,$G115&lt;&gt;"",$I115&lt;&gt;""),1,0))</f>
        <v>0</v>
      </c>
      <c r="FI118">
        <f>$I115</f>
        <v>0</v>
      </c>
      <c r="FJ118">
        <f>$G115</f>
        <v>0</v>
      </c>
      <c r="FK118">
        <f>FI118-FJ118</f>
        <v>0</v>
      </c>
      <c r="FL118">
        <f>FH118+(FK118/100)+(FI118/10000)</f>
        <v>0</v>
      </c>
      <c r="FM118">
        <f>RANK(FL118,FL115:FL118)</f>
        <v>1</v>
      </c>
      <c r="FN118">
        <f>IF(FN117=1,2,1)</f>
        <v>1</v>
      </c>
      <c r="FO118">
        <f>IF(FM118&lt;&gt;FM117,FM118,FN118)</f>
        <v>1</v>
      </c>
      <c r="FP118" t="str">
        <f>IF(FM118&lt;&gt;FM117,"n","y")</f>
        <v>y</v>
      </c>
    </row>
    <row r="119" spans="1:27" ht="14.25">
      <c r="A119" s="1"/>
      <c r="B119" s="26">
        <v>38891</v>
      </c>
      <c r="C119" s="27">
        <v>0.875</v>
      </c>
      <c r="D119" s="30" t="s">
        <v>5</v>
      </c>
      <c r="E119" s="30"/>
      <c r="F119" s="30" t="s">
        <v>44</v>
      </c>
      <c r="G119" s="47"/>
      <c r="H119" s="38" t="s">
        <v>92</v>
      </c>
      <c r="I119" s="47"/>
      <c r="J119" s="57" t="s">
        <v>45</v>
      </c>
      <c r="K119" s="62"/>
      <c r="L119" s="34"/>
      <c r="M119" s="34"/>
      <c r="N119" s="34">
        <f>IF(AND(O115=3,O116=3,O117=3,O118=3),"* qualified for round of 16"&amp;IF(AND(VLOOKUP(M115,AD114:AR118,15,FALSE)="y",VLOOKUP(M115,AD114:AR118,15,FALSE)=VLOOKUP(M116,AD114:AR118,15,FALSE),U116&lt;&gt;U117)," (ranked after drawing of lots)",IF(VLOOKUP(M115,AD114:AR118,15,FALSE)="y"," after drawing of lots","")),"")</f>
      </c>
      <c r="O119" s="34"/>
      <c r="P119" s="34"/>
      <c r="Q119" s="34"/>
      <c r="R119" s="34"/>
      <c r="S119" s="34"/>
      <c r="T119" s="34"/>
      <c r="U119" s="34"/>
      <c r="V119" s="1"/>
      <c r="X119">
        <f t="shared" si="24"/>
      </c>
      <c r="Y119">
        <f t="shared" si="25"/>
      </c>
      <c r="Z119">
        <f t="shared" si="26"/>
      </c>
      <c r="AA119">
        <f t="shared" si="27"/>
      </c>
    </row>
    <row r="120" spans="1:22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89">
        <f>IF(AND(O115=3,O116=3,O117=3,O118=3,VLOOKUP(M115,AD114:AR118,15,FALSE)&lt;&gt;VLOOKUP(M116,AD114:AR118,15,FALSE)),"**qualified for round of 16"&amp;IF(VLOOKUP(M116,AD114:AR118,15,FALSE)="y"," after drawing of lots",""),"")</f>
      </c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"/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7" ht="14.2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"/>
      <c r="X126" t="s">
        <v>11</v>
      </c>
      <c r="Y126" t="s">
        <v>13</v>
      </c>
      <c r="Z126" t="s">
        <v>12</v>
      </c>
      <c r="AA126" t="s">
        <v>12</v>
      </c>
    </row>
    <row r="127" spans="1:172" ht="14.25">
      <c r="A127" s="1"/>
      <c r="B127" s="23">
        <v>38882</v>
      </c>
      <c r="C127" s="24">
        <v>0.625</v>
      </c>
      <c r="D127" s="31" t="s">
        <v>25</v>
      </c>
      <c r="E127" s="51"/>
      <c r="F127" s="25" t="s">
        <v>47</v>
      </c>
      <c r="G127" s="46"/>
      <c r="H127" s="33" t="s">
        <v>92</v>
      </c>
      <c r="I127" s="46"/>
      <c r="J127" s="52" t="s">
        <v>48</v>
      </c>
      <c r="K127" s="34"/>
      <c r="L127" s="34"/>
      <c r="M127" s="35"/>
      <c r="N127" s="35"/>
      <c r="O127" s="63" t="s">
        <v>10</v>
      </c>
      <c r="P127" s="63" t="s">
        <v>11</v>
      </c>
      <c r="Q127" s="63" t="s">
        <v>12</v>
      </c>
      <c r="R127" s="63" t="s">
        <v>13</v>
      </c>
      <c r="S127" s="63" t="s">
        <v>14</v>
      </c>
      <c r="T127" s="63" t="s">
        <v>15</v>
      </c>
      <c r="U127" s="64" t="s">
        <v>16</v>
      </c>
      <c r="V127" s="1"/>
      <c r="X127">
        <f aca="true" t="shared" si="28" ref="X127:X132">IF(G127&gt;I127,F127,IF(I127&gt;G127,J127,""))</f>
      </c>
      <c r="Y127">
        <f aca="true" t="shared" si="29" ref="Y127:Y132">IF(G127&gt;I127,J127,IF(I127&gt;G127,F127,""))</f>
      </c>
      <c r="Z127">
        <f aca="true" t="shared" si="30" ref="Z127:Z132">IF(G127="","",IF(I127="","",IF(G127=I127,F127,"")))</f>
      </c>
      <c r="AA127">
        <f aca="true" t="shared" si="31" ref="AA127:AA132">IF(G127="","",IF(I127="","",IF(G127=I127,J127,"")))</f>
      </c>
      <c r="AE127" s="14"/>
      <c r="AF127" s="15" t="s">
        <v>67</v>
      </c>
      <c r="AG127" s="15" t="s">
        <v>68</v>
      </c>
      <c r="AH127" s="15" t="s">
        <v>69</v>
      </c>
      <c r="AI127" s="15" t="s">
        <v>66</v>
      </c>
      <c r="AJ127" s="15" t="s">
        <v>70</v>
      </c>
      <c r="AK127" s="15" t="s">
        <v>65</v>
      </c>
      <c r="AL127" s="15" t="s">
        <v>72</v>
      </c>
      <c r="AM127" s="15" t="s">
        <v>71</v>
      </c>
      <c r="AN127" s="15" t="s">
        <v>96</v>
      </c>
      <c r="AO127" s="15" t="s">
        <v>95</v>
      </c>
      <c r="AP127" s="15" t="s">
        <v>83</v>
      </c>
      <c r="AQ127" s="19" t="s">
        <v>84</v>
      </c>
      <c r="AR127" s="15" t="s">
        <v>85</v>
      </c>
      <c r="AS127" s="87"/>
      <c r="AV127" t="s">
        <v>71</v>
      </c>
      <c r="AW127" t="s">
        <v>70</v>
      </c>
      <c r="AX127" t="s">
        <v>65</v>
      </c>
      <c r="AY127" t="s">
        <v>72</v>
      </c>
      <c r="AZ127" s="15" t="s">
        <v>96</v>
      </c>
      <c r="BA127" s="15" t="s">
        <v>95</v>
      </c>
      <c r="BB127" s="15" t="s">
        <v>83</v>
      </c>
      <c r="BC127" s="15" t="s">
        <v>98</v>
      </c>
      <c r="BD127" s="15" t="s">
        <v>97</v>
      </c>
      <c r="BE127" s="15" t="s">
        <v>84</v>
      </c>
      <c r="BF127" s="15" t="s">
        <v>85</v>
      </c>
      <c r="BJ127" t="s">
        <v>71</v>
      </c>
      <c r="BK127" t="s">
        <v>70</v>
      </c>
      <c r="BL127" t="s">
        <v>65</v>
      </c>
      <c r="BM127" t="s">
        <v>72</v>
      </c>
      <c r="BN127" s="15" t="s">
        <v>96</v>
      </c>
      <c r="BO127" s="15" t="s">
        <v>95</v>
      </c>
      <c r="BP127" s="15" t="s">
        <v>83</v>
      </c>
      <c r="BQ127" s="15" t="s">
        <v>98</v>
      </c>
      <c r="BR127" s="15" t="s">
        <v>97</v>
      </c>
      <c r="BS127" s="15" t="s">
        <v>84</v>
      </c>
      <c r="BT127" s="15" t="s">
        <v>85</v>
      </c>
      <c r="BX127" t="s">
        <v>71</v>
      </c>
      <c r="BY127" t="s">
        <v>70</v>
      </c>
      <c r="BZ127" t="s">
        <v>65</v>
      </c>
      <c r="CA127" t="s">
        <v>72</v>
      </c>
      <c r="CB127" s="15" t="s">
        <v>96</v>
      </c>
      <c r="CC127" s="15" t="s">
        <v>95</v>
      </c>
      <c r="CD127" s="15" t="s">
        <v>83</v>
      </c>
      <c r="CE127" s="15" t="s">
        <v>98</v>
      </c>
      <c r="CF127" s="15" t="s">
        <v>97</v>
      </c>
      <c r="CG127" s="15" t="s">
        <v>84</v>
      </c>
      <c r="CH127" s="15" t="s">
        <v>85</v>
      </c>
      <c r="CL127" t="s">
        <v>71</v>
      </c>
      <c r="CM127" t="s">
        <v>70</v>
      </c>
      <c r="CN127" t="s">
        <v>65</v>
      </c>
      <c r="CO127" t="s">
        <v>72</v>
      </c>
      <c r="CP127" s="15" t="s">
        <v>96</v>
      </c>
      <c r="CQ127" s="15" t="s">
        <v>95</v>
      </c>
      <c r="CR127" s="15" t="s">
        <v>83</v>
      </c>
      <c r="CS127" s="15" t="s">
        <v>98</v>
      </c>
      <c r="CT127" s="15" t="s">
        <v>97</v>
      </c>
      <c r="CU127" s="15" t="s">
        <v>84</v>
      </c>
      <c r="CV127" s="15" t="s">
        <v>85</v>
      </c>
      <c r="CZ127" t="s">
        <v>71</v>
      </c>
      <c r="DA127" t="s">
        <v>70</v>
      </c>
      <c r="DB127" t="s">
        <v>65</v>
      </c>
      <c r="DC127" t="s">
        <v>72</v>
      </c>
      <c r="DD127" s="15" t="s">
        <v>96</v>
      </c>
      <c r="DE127" s="15" t="s">
        <v>95</v>
      </c>
      <c r="DF127" s="15" t="s">
        <v>83</v>
      </c>
      <c r="DG127" s="15" t="s">
        <v>84</v>
      </c>
      <c r="DH127" s="15" t="s">
        <v>85</v>
      </c>
      <c r="DL127" t="s">
        <v>71</v>
      </c>
      <c r="DM127" t="s">
        <v>70</v>
      </c>
      <c r="DN127" t="s">
        <v>65</v>
      </c>
      <c r="DO127" t="s">
        <v>72</v>
      </c>
      <c r="DP127" s="15" t="s">
        <v>96</v>
      </c>
      <c r="DQ127" s="15" t="s">
        <v>95</v>
      </c>
      <c r="DR127" s="15" t="s">
        <v>83</v>
      </c>
      <c r="DS127" s="15" t="s">
        <v>84</v>
      </c>
      <c r="DT127" s="15" t="s">
        <v>85</v>
      </c>
      <c r="DX127" t="s">
        <v>71</v>
      </c>
      <c r="DY127" t="s">
        <v>70</v>
      </c>
      <c r="DZ127" t="s">
        <v>65</v>
      </c>
      <c r="EA127" t="s">
        <v>72</v>
      </c>
      <c r="EB127" s="15" t="s">
        <v>96</v>
      </c>
      <c r="EC127" s="15" t="s">
        <v>95</v>
      </c>
      <c r="ED127" s="15" t="s">
        <v>83</v>
      </c>
      <c r="EE127" s="15" t="s">
        <v>84</v>
      </c>
      <c r="EF127" s="15" t="s">
        <v>85</v>
      </c>
      <c r="EJ127" t="s">
        <v>71</v>
      </c>
      <c r="EK127" t="s">
        <v>70</v>
      </c>
      <c r="EL127" t="s">
        <v>65</v>
      </c>
      <c r="EM127" t="s">
        <v>72</v>
      </c>
      <c r="EN127" s="15" t="s">
        <v>96</v>
      </c>
      <c r="EO127" s="15" t="s">
        <v>95</v>
      </c>
      <c r="EP127" s="15" t="s">
        <v>83</v>
      </c>
      <c r="EQ127" s="15" t="s">
        <v>84</v>
      </c>
      <c r="ER127" s="15" t="s">
        <v>85</v>
      </c>
      <c r="EV127" t="s">
        <v>71</v>
      </c>
      <c r="EW127" t="s">
        <v>70</v>
      </c>
      <c r="EX127" t="s">
        <v>65</v>
      </c>
      <c r="EY127" t="s">
        <v>72</v>
      </c>
      <c r="EZ127" s="15" t="s">
        <v>96</v>
      </c>
      <c r="FA127" s="15" t="s">
        <v>95</v>
      </c>
      <c r="FB127" s="15" t="s">
        <v>83</v>
      </c>
      <c r="FC127" s="15" t="s">
        <v>84</v>
      </c>
      <c r="FD127" s="15" t="s">
        <v>85</v>
      </c>
      <c r="FH127" t="s">
        <v>71</v>
      </c>
      <c r="FI127" t="s">
        <v>70</v>
      </c>
      <c r="FJ127" t="s">
        <v>65</v>
      </c>
      <c r="FK127" t="s">
        <v>72</v>
      </c>
      <c r="FL127" s="15" t="s">
        <v>96</v>
      </c>
      <c r="FM127" s="15" t="s">
        <v>95</v>
      </c>
      <c r="FN127" s="15" t="s">
        <v>83</v>
      </c>
      <c r="FO127" s="15" t="s">
        <v>84</v>
      </c>
      <c r="FP127" s="15" t="s">
        <v>85</v>
      </c>
    </row>
    <row r="128" spans="1:163" ht="14.25">
      <c r="A128" s="1"/>
      <c r="B128" s="26">
        <v>38882</v>
      </c>
      <c r="C128" s="27">
        <v>0.75</v>
      </c>
      <c r="D128" s="30" t="s">
        <v>0</v>
      </c>
      <c r="E128" s="56"/>
      <c r="F128" s="30" t="s">
        <v>49</v>
      </c>
      <c r="G128" s="47"/>
      <c r="H128" s="38" t="s">
        <v>92</v>
      </c>
      <c r="I128" s="47"/>
      <c r="J128" s="57" t="s">
        <v>50</v>
      </c>
      <c r="K128" s="62"/>
      <c r="L128" s="34"/>
      <c r="M128" s="33">
        <v>1</v>
      </c>
      <c r="N128" s="31" t="str">
        <f>VLOOKUP(M128,$AD127:$AM131,2,FALSE)&amp;AC128</f>
        <v>Spain</v>
      </c>
      <c r="O128" s="39">
        <f>VLOOKUP(M128,$AD127:$AM131,3,FALSE)</f>
        <v>0</v>
      </c>
      <c r="P128" s="39">
        <f>VLOOKUP(M128,$AD127:$AM131,4,FALSE)</f>
        <v>0</v>
      </c>
      <c r="Q128" s="39">
        <f>VLOOKUP(M128,$AD127:$AM131,6,FALSE)</f>
        <v>0</v>
      </c>
      <c r="R128" s="39">
        <f>VLOOKUP(M128,$AD127:$AM131,5,FALSE)</f>
        <v>0</v>
      </c>
      <c r="S128" s="39">
        <f>VLOOKUP(M128,$AD127:$AM131,7,FALSE)</f>
        <v>0</v>
      </c>
      <c r="T128" s="39">
        <f>VLOOKUP(M128,$AD127:$AM131,8,FALSE)</f>
        <v>0</v>
      </c>
      <c r="U128" s="40">
        <f>VLOOKUP(M128,$AD127:$AM131,10,FALSE)</f>
        <v>0</v>
      </c>
      <c r="V128" s="1"/>
      <c r="X128">
        <f t="shared" si="28"/>
      </c>
      <c r="Y128">
        <f t="shared" si="29"/>
      </c>
      <c r="Z128">
        <f t="shared" si="30"/>
      </c>
      <c r="AA128">
        <f t="shared" si="31"/>
      </c>
      <c r="AC128">
        <f>IF(AND(O128=3,O129=3,O130=3,O131=3),"*","")</f>
      </c>
      <c r="AD128">
        <f>IF(AND(G127="",I127="",G128="",I128="",G129="",I129="",G130="",I130="",G131="",I131="",G132="",I132=""),1,AS128)</f>
        <v>1</v>
      </c>
      <c r="AE128" t="s">
        <v>47</v>
      </c>
      <c r="AF128">
        <f>IF(AND(G127&lt;&gt;"",I127&lt;&gt;""),1,COUNTA(G127,I127))+IF(AND(G129&lt;&gt;"",I129&lt;&gt;""),1,COUNTA(G129,I129))+IF(AND(G131&lt;&gt;"",I131&lt;&gt;""),1,COUNTA(G131,I131))</f>
        <v>0</v>
      </c>
      <c r="AG128">
        <f>COUNTIF(X127:X132,AE128)</f>
        <v>0</v>
      </c>
      <c r="AH128">
        <f>COUNTIF(Y127:Y132,AE128)</f>
        <v>0</v>
      </c>
      <c r="AI128">
        <f>COUNTIF(Z127:AA132,AE128)</f>
        <v>0</v>
      </c>
      <c r="AJ128">
        <f>G127+G129+I131</f>
        <v>0</v>
      </c>
      <c r="AK128">
        <f>I127+I129+G131</f>
        <v>0</v>
      </c>
      <c r="AL128">
        <f>AJ128-AK128</f>
        <v>0</v>
      </c>
      <c r="AM128">
        <f>AG128*3+AI128</f>
        <v>0</v>
      </c>
      <c r="AN128">
        <f>AM128+(AL128/100)+(AJ128/10000)</f>
        <v>0</v>
      </c>
      <c r="AO128">
        <f>RANK(AN128,AN128:AN131)</f>
        <v>1</v>
      </c>
      <c r="AP128">
        <f ca="1">ROUND(RAND()*(4-1)+1,0)</f>
        <v>4</v>
      </c>
      <c r="AQ128" s="20">
        <f>Final(AO128,AO129,AO130,AO131,BE128,BS128,CG128,CU128,DG128,DS128,EE128,EQ128,FC128,FO128)</f>
        <v>4</v>
      </c>
      <c r="AR128" t="str">
        <f>Final_by(AO128,AO129,AO130,AO131,BF128,BT128,CH128,CV128,DH128,DT128,EF128,ER128,FD128,FP128)</f>
        <v>y</v>
      </c>
      <c r="AS128" s="86">
        <v>1</v>
      </c>
      <c r="AU128" t="s">
        <v>47</v>
      </c>
      <c r="AV128">
        <f>IF(AND($G127&gt;$I127,$G127&lt;&gt;""),3,IF(AND($G127=$I127,$G127&lt;&gt;"",$I127&lt;&gt;""),1,0))+IF(AND($G129&gt;$I129,$G129&lt;&gt;""),3,IF(AND($G129=$I129,$G129&lt;&gt;"",$I129&lt;&gt;""),1,0))</f>
        <v>0</v>
      </c>
      <c r="AW128">
        <f>$G127+$G129</f>
        <v>0</v>
      </c>
      <c r="AX128">
        <f>$I127+$I129</f>
        <v>0</v>
      </c>
      <c r="AY128">
        <f>AW128-AX128</f>
        <v>0</v>
      </c>
      <c r="AZ128">
        <f>AV128+(AY128/100)+(AW128/10000)</f>
        <v>0</v>
      </c>
      <c r="BA128">
        <f>RANK(AZ128,AZ128:AZ131)</f>
        <v>1</v>
      </c>
      <c r="BB128">
        <f ca="1">ROUND(RAND()*(3-1)+1,0)</f>
        <v>3</v>
      </c>
      <c r="BC128">
        <f>IF(BF128="y",AZ128+(BB128/100000),AZ128)</f>
        <v>3E-05</v>
      </c>
      <c r="BD128">
        <f>RANK(BC128,BC128:BC130)</f>
        <v>1</v>
      </c>
      <c r="BE128">
        <f>IF(AND(BA128&lt;&gt;BA129,BA128&lt;&gt;BA130),BA128,IF(OR(AND(BA128=BA129,BA128&lt;&gt;BA130),AND(BA128&lt;&gt;BA129,BA128=BA130)),BD128,BB128))</f>
        <v>3</v>
      </c>
      <c r="BF128" t="str">
        <f>IF(AND(BA128&lt;&gt;BA129,BA128&lt;&gt;BA130),"n","y")</f>
        <v>y</v>
      </c>
      <c r="BI128" t="s">
        <v>47</v>
      </c>
      <c r="BJ128">
        <f>IF(AND($G127&gt;$I127,$G127&lt;&gt;""),3,IF(AND($G127=$I127,$G127&lt;&gt;"",$I127&lt;&gt;""),1,0))+IF(AND($I131&gt;$G131,$I131&lt;&gt;""),3,IF(AND($I131=$G131,$G131&lt;&gt;"",$I131&lt;&gt;""),1,0))</f>
        <v>0</v>
      </c>
      <c r="BK128">
        <f>$G127+$I131</f>
        <v>0</v>
      </c>
      <c r="BL128">
        <f>$I127+$G131</f>
        <v>0</v>
      </c>
      <c r="BM128">
        <f>BK128-BL128</f>
        <v>0</v>
      </c>
      <c r="BN128">
        <f>BJ128+(BM128/100)+(BK128/10000)</f>
        <v>0</v>
      </c>
      <c r="BO128">
        <f>RANK(BN128,BN128:BN131)</f>
        <v>1</v>
      </c>
      <c r="BP128">
        <f ca="1">ROUND(RAND()*(3-1)+1,0)</f>
        <v>1</v>
      </c>
      <c r="BQ128">
        <f>IF(BT128="y",BN128+(BP128/100000),BN128)</f>
        <v>1E-05</v>
      </c>
      <c r="BR128">
        <f>RANK(BQ128,BQ128:BQ131)</f>
        <v>3</v>
      </c>
      <c r="BS128">
        <f>IF(AND(BO128&lt;&gt;BO129,BO128&lt;&gt;BO131),BO128,IF(OR(AND(BO128=BO129,BO128&lt;&gt;BO131),AND(BO128&lt;&gt;BO129,BO128=BO131)),BR128,BP128))</f>
        <v>1</v>
      </c>
      <c r="BT128" t="str">
        <f>IF(AND(BO128&lt;&gt;BO129,BO128&lt;&gt;BO131),"n","y")</f>
        <v>y</v>
      </c>
      <c r="BW128" t="s">
        <v>47</v>
      </c>
      <c r="BX128">
        <f>IF(AND($G129&gt;$I129,$G129&lt;&gt;""),3,IF(AND($G129=$I129,$G129&lt;&gt;"",$I129&lt;&gt;""),1,0))+IF(AND($I131&gt;$G131,$I131&lt;&gt;""),3,IF(AND($I131=$G131,$G131&lt;&gt;"",$I131&lt;&gt;""),1,0))</f>
        <v>0</v>
      </c>
      <c r="BY128">
        <f>$G129+$I131</f>
        <v>0</v>
      </c>
      <c r="BZ128">
        <f>$I129+$G131</f>
        <v>0</v>
      </c>
      <c r="CA128">
        <f>BY128-BZ128</f>
        <v>0</v>
      </c>
      <c r="CB128">
        <f>BX128+(CA128/100)+(BY128/10000)</f>
        <v>0</v>
      </c>
      <c r="CC128">
        <f>RANK(CB128,CB128:CB131)</f>
        <v>1</v>
      </c>
      <c r="CD128">
        <f ca="1">ROUND(RAND()*(3-1)+1,0)</f>
        <v>2</v>
      </c>
      <c r="CE128">
        <f>IF(CH128="y",CB128+(CD128/100000),CB128)</f>
        <v>2E-05</v>
      </c>
      <c r="CF128">
        <f>RANK(CE128,CE128:CE131)</f>
        <v>2</v>
      </c>
      <c r="CG128">
        <f>IF(AND(CC128&lt;&gt;CC130,CC128&lt;&gt;CC131),CC128,IF(OR(AND(CC128=CC130,CC128&lt;&gt;CC131),AND(CC128&lt;&gt;CC130,CC128=CC131)),CF128,CD128))</f>
        <v>2</v>
      </c>
      <c r="CH128" t="str">
        <f>IF(AND(CC128&lt;&gt;CC130,CC128&lt;&gt;CC131),"n","y")</f>
        <v>y</v>
      </c>
      <c r="CK128" t="s">
        <v>47</v>
      </c>
      <c r="CY128" t="s">
        <v>47</v>
      </c>
      <c r="CZ128">
        <f>IF(AND($G127&gt;$I127,$G127&lt;&gt;""),3,IF(AND($G127=$I127,$G127&lt;&gt;"",$I127&lt;&gt;""),1,0))</f>
        <v>0</v>
      </c>
      <c r="DA128">
        <f>$G127</f>
        <v>0</v>
      </c>
      <c r="DB128">
        <f>$I127</f>
        <v>0</v>
      </c>
      <c r="DC128">
        <f>DA128-DB128</f>
        <v>0</v>
      </c>
      <c r="DD128">
        <f>CZ128+(DC128/100)+(DA128/10000)</f>
        <v>0</v>
      </c>
      <c r="DE128">
        <f>RANK(DD128,DD128:DD131)</f>
        <v>1</v>
      </c>
      <c r="DF128">
        <f ca="1">ROUND(RAND()*(2-1)+1,0)</f>
        <v>1</v>
      </c>
      <c r="DG128">
        <f>IF(DE128&lt;&gt;DE129,DE128,DF128)</f>
        <v>1</v>
      </c>
      <c r="DH128" t="str">
        <f>IF(DE128&lt;&gt;DE129,"n","y")</f>
        <v>y</v>
      </c>
      <c r="DK128" t="s">
        <v>47</v>
      </c>
      <c r="DL128">
        <f>IF(AND($G129&gt;$I129,$G129&lt;&gt;""),3,IF(AND($G129=$I129,$G129&lt;&gt;"",$I129&lt;&gt;""),1,0))</f>
        <v>0</v>
      </c>
      <c r="DM128">
        <f>$G129</f>
        <v>0</v>
      </c>
      <c r="DN128">
        <f>$I129</f>
        <v>0</v>
      </c>
      <c r="DO128">
        <f>DM128-DN128</f>
        <v>0</v>
      </c>
      <c r="DP128">
        <f>DL128+(DO128/100)+(DM128/10000)</f>
        <v>0</v>
      </c>
      <c r="DQ128">
        <f>RANK(DP128,DP128:DP131)</f>
        <v>1</v>
      </c>
      <c r="DR128">
        <f ca="1">ROUND(RAND()*(2-1)+1,0)</f>
        <v>1</v>
      </c>
      <c r="DS128">
        <f>IF(DQ128&lt;&gt;DQ130,DQ128,DR128)</f>
        <v>1</v>
      </c>
      <c r="DT128" t="str">
        <f>IF(DQ128&lt;&gt;DQ130,"n","y")</f>
        <v>y</v>
      </c>
      <c r="DW128" t="s">
        <v>47</v>
      </c>
      <c r="DX128">
        <f>IF(AND($G131&lt;$I131,$I131&lt;&gt;""),3,IF(AND($G131=$I131,$G131&lt;&gt;"",$I131&lt;&gt;""),1,0))</f>
        <v>0</v>
      </c>
      <c r="DY128">
        <f>$I131</f>
        <v>0</v>
      </c>
      <c r="DZ128">
        <f>$G131</f>
        <v>0</v>
      </c>
      <c r="EA128">
        <f>DY128-DZ128</f>
        <v>0</v>
      </c>
      <c r="EB128">
        <f>DX128+(EA128/100)+(DY128/10000)</f>
        <v>0</v>
      </c>
      <c r="EC128">
        <f>RANK(EB128,EB128:EB131)</f>
        <v>1</v>
      </c>
      <c r="ED128">
        <f ca="1">ROUND(RAND()*(2-1)+1,0)</f>
        <v>2</v>
      </c>
      <c r="EE128">
        <f>IF(EC128&lt;&gt;EC131,EC128,ED128)</f>
        <v>2</v>
      </c>
      <c r="EF128" t="str">
        <f>IF(EC128&lt;&gt;EC131,"n","y")</f>
        <v>y</v>
      </c>
      <c r="EI128" t="s">
        <v>47</v>
      </c>
      <c r="EU128" t="s">
        <v>47</v>
      </c>
      <c r="FG128" t="s">
        <v>47</v>
      </c>
    </row>
    <row r="129" spans="1:163" ht="14.25">
      <c r="A129" s="1"/>
      <c r="B129" s="23">
        <v>38887</v>
      </c>
      <c r="C129" s="24">
        <v>0.875</v>
      </c>
      <c r="D129" s="31" t="s">
        <v>26</v>
      </c>
      <c r="E129" s="31"/>
      <c r="F129" s="31" t="s">
        <v>47</v>
      </c>
      <c r="G129" s="47"/>
      <c r="H129" s="33" t="s">
        <v>92</v>
      </c>
      <c r="I129" s="47"/>
      <c r="J129" s="52" t="s">
        <v>49</v>
      </c>
      <c r="K129" s="34"/>
      <c r="L129" s="34"/>
      <c r="M129" s="38">
        <v>2</v>
      </c>
      <c r="N129" s="30" t="str">
        <f>VLOOKUP(M129,$AD127:$AM131,2,FALSE)&amp;IF(VLOOKUP(M128,AD127:AR131,15,FALSE)&lt;&gt;VLOOKUP(M129,AD127:AR131,15,FALSE),AC129,AC128)</f>
        <v>Ukraine</v>
      </c>
      <c r="O129" s="41">
        <f>VLOOKUP(M129,$AD127:$AM131,3,FALSE)</f>
        <v>0</v>
      </c>
      <c r="P129" s="41">
        <f>VLOOKUP(M129,$AD127:$AM131,4,FALSE)</f>
        <v>0</v>
      </c>
      <c r="Q129" s="41">
        <f>VLOOKUP(M129,$AD127:$AM131,6,FALSE)</f>
        <v>0</v>
      </c>
      <c r="R129" s="41">
        <f>VLOOKUP(M129,$AD127:$AM131,5,FALSE)</f>
        <v>0</v>
      </c>
      <c r="S129" s="41">
        <f>VLOOKUP(M129,$AD127:$AM131,7,FALSE)</f>
        <v>0</v>
      </c>
      <c r="T129" s="41">
        <f>VLOOKUP(M129,$AD127:$AM131,8,FALSE)</f>
        <v>0</v>
      </c>
      <c r="U129" s="42">
        <f>VLOOKUP(M129,$AD127:$AM131,10,FALSE)</f>
        <v>0</v>
      </c>
      <c r="V129" s="1"/>
      <c r="X129">
        <f t="shared" si="28"/>
      </c>
      <c r="Y129">
        <f t="shared" si="29"/>
      </c>
      <c r="Z129">
        <f t="shared" si="30"/>
      </c>
      <c r="AA129">
        <f t="shared" si="31"/>
      </c>
      <c r="AC129">
        <f>IF(AND(O128=3,O129=3,O130=3,O131=3),"**","")</f>
      </c>
      <c r="AD129">
        <f>IF(AND(G127="",I127="",G128="",I128="",G129="",I129="",G130="",I130="",G131="",I131="",G132="",I132=""),2,AS129)</f>
        <v>2</v>
      </c>
      <c r="AE129" t="s">
        <v>48</v>
      </c>
      <c r="AF129">
        <f>IF(AND(G127&lt;&gt;"",I127&lt;&gt;""),1,COUNTA(G127,I127))+IF(AND(G130&lt;&gt;"",I130&lt;&gt;""),1,COUNTA(G130,I130))+IF(AND(G132&lt;&gt;"",I132&lt;&gt;""),1,COUNTA(G132,I132))</f>
        <v>0</v>
      </c>
      <c r="AG129">
        <f>COUNTIF(X127:X132,AE129)</f>
        <v>0</v>
      </c>
      <c r="AH129">
        <f>COUNTIF(Y127:Y132,AE129)</f>
        <v>0</v>
      </c>
      <c r="AI129">
        <f>COUNTIF(Z127:AA132,AE129)</f>
        <v>0</v>
      </c>
      <c r="AJ129">
        <f>I127+I130+G132</f>
        <v>0</v>
      </c>
      <c r="AK129">
        <f>G127+G130+I132</f>
        <v>0</v>
      </c>
      <c r="AL129">
        <f>AJ129-AK129</f>
        <v>0</v>
      </c>
      <c r="AM129">
        <f>AG129*3+AI129</f>
        <v>0</v>
      </c>
      <c r="AN129">
        <f>AM129+(AL129/100)+(AJ129/10000)</f>
        <v>0</v>
      </c>
      <c r="AO129">
        <f>RANK(AN129,AN128:AN131)</f>
        <v>1</v>
      </c>
      <c r="AP129">
        <f ca="1">IF(AP128=1,CHOOSE(ROUND(RAND()*(3-1)+1,0),2,3,4),IF(AP128=2,CHOOSE(ROUND(RAND()*(3-1)+1,0),1,3,4),IF(AP128=3,CHOOSE(ROUND(RAND()*(3-1)+1,0),1,2,4),IF(AP128=4,CHOOSE(ROUND(RAND()*(3-1)+1,0),2,3,1)))))</f>
        <v>3</v>
      </c>
      <c r="AQ129" s="20">
        <f>Final(AO129,AO128,AO130,AO131,BE128,BS128,CG128,CU128,DG128,DS128,EE128,EQ128,FC128,FO128)</f>
        <v>3</v>
      </c>
      <c r="AR129" t="str">
        <f>Final_by(AO129,AO128,AO130,AO131,BF128,BT128,CH128,CV128,DH128,DT128,EF128,ER128,FD128,FP128)</f>
        <v>y</v>
      </c>
      <c r="AS129" s="86">
        <v>4</v>
      </c>
      <c r="AU129" t="s">
        <v>48</v>
      </c>
      <c r="AV129">
        <f>IF(AND($G127&lt;$I127,$I127&lt;&gt;""),3,IF(AND($G127=$I127,$G127&lt;&gt;"",$I127&lt;&gt;""),1,0))+IF(AND($G132&gt;$I132,$G132&lt;&gt;""),3,IF(AND($G132=$I132,$G132&lt;&gt;"",$I132&lt;&gt;""),1,0))</f>
        <v>0</v>
      </c>
      <c r="AW129">
        <f>$I127+$G132</f>
        <v>0</v>
      </c>
      <c r="AX129">
        <f>$G127+$I132</f>
        <v>0</v>
      </c>
      <c r="AY129">
        <f>AW129-AX129</f>
        <v>0</v>
      </c>
      <c r="AZ129">
        <f>AV129+(AY129/100)+(AW129/10000)</f>
        <v>0</v>
      </c>
      <c r="BA129">
        <f>RANK(AZ129,AZ128:AZ131)</f>
        <v>1</v>
      </c>
      <c r="BB129">
        <f ca="1">IF(BB128=1,CHOOSE(ROUND(RAND()*(2-1)+1,0),2,3),IF(BB128=2,CHOOSE(ROUND(RAND()*(2-1)+1,0),1,3),IF(BB128=3,CHOOSE(ROUND(RAND()*(2-1)+1,0),1,2))))</f>
        <v>1</v>
      </c>
      <c r="BC129">
        <f>IF(BF129="y",AZ129+(BB129/100000),AZ129)</f>
        <v>1E-05</v>
      </c>
      <c r="BD129">
        <f>RANK(BC129,BC128:BC130)</f>
        <v>3</v>
      </c>
      <c r="BE129">
        <f>IF(AND(BA129&lt;&gt;BA128,BA129&lt;&gt;BA130),BA129,IF(OR(AND(BA129=BA128,BA129&lt;&gt;BA130),AND(BA129&lt;&gt;BA128,BA129=BA130)),BD129,BB129))</f>
        <v>1</v>
      </c>
      <c r="BF129" t="str">
        <f>IF(AND(BA129&lt;&gt;BA128,BA129&lt;&gt;BA130),"n","y")</f>
        <v>y</v>
      </c>
      <c r="BI129" t="s">
        <v>48</v>
      </c>
      <c r="BJ129">
        <f>IF(AND($G127&lt;$I127,$I127&lt;&gt;""),3,IF(AND($G127=$I127,$G127&lt;&gt;"",$I127&lt;&gt;""),1,0))+IF(AND($I130&gt;$G130,$I130&lt;&gt;""),3,IF(AND($G130=$I130,$G130&lt;&gt;"",$I130&lt;&gt;""),1,0))</f>
        <v>0</v>
      </c>
      <c r="BK129">
        <f>$I127+$I130</f>
        <v>0</v>
      </c>
      <c r="BL129">
        <f>$G127+$G130</f>
        <v>0</v>
      </c>
      <c r="BM129">
        <f>BK129-BL129</f>
        <v>0</v>
      </c>
      <c r="BN129">
        <f>BJ129+(BM129/100)+(BK129/10000)</f>
        <v>0</v>
      </c>
      <c r="BO129">
        <f>RANK(BN129,BN128:BN131)</f>
        <v>1</v>
      </c>
      <c r="BP129">
        <f ca="1">IF(BP128=1,CHOOSE(ROUND(RAND()*(2-1)+1,0),2,3),IF(BP128=2,CHOOSE(ROUND(RAND()*(2-1)+1,0),1,3),IF(BP128=3,CHOOSE(ROUND(RAND()*(2-1)+1,0),1,2))))</f>
        <v>3</v>
      </c>
      <c r="BQ129">
        <f>IF(BT129="y",BN129+(BP129/100000),BN129)</f>
        <v>3E-05</v>
      </c>
      <c r="BR129">
        <f>RANK(BQ129,BQ128:BQ131)</f>
        <v>1</v>
      </c>
      <c r="BS129">
        <f>IF(AND(BO129&lt;&gt;BO128,BO129&lt;&gt;BO131),BO129,IF(OR(AND(BO129=BO128,BO129&lt;&gt;BO131),AND(BO129&lt;&gt;BO128,BO129=BO131)),BR129,BP129))</f>
        <v>3</v>
      </c>
      <c r="BT129" t="str">
        <f>IF(AND(BO129&lt;&gt;BO128,BO129&lt;&gt;BO131),"n","y")</f>
        <v>y</v>
      </c>
      <c r="BW129" t="s">
        <v>48</v>
      </c>
      <c r="CK129" t="s">
        <v>48</v>
      </c>
      <c r="CL129">
        <f>IF(AND($G132&gt;$I132,$G132&lt;&gt;""),3,IF(AND($G132=$I132,$G132&lt;&gt;"",$I132&lt;&gt;""),1,0))+IF(AND($I130&gt;$G130,$I130&lt;&gt;""),3,IF(AND($G130=$I130,$G130&lt;&gt;"",$I130&lt;&gt;""),1,0))</f>
        <v>0</v>
      </c>
      <c r="CM129">
        <f>$I130+$G132</f>
        <v>0</v>
      </c>
      <c r="CN129">
        <f>$G130+$I132</f>
        <v>0</v>
      </c>
      <c r="CO129">
        <f>CM129-CN129</f>
        <v>0</v>
      </c>
      <c r="CP129">
        <f>CL129+(CO129/100)+(CM129/10000)</f>
        <v>0</v>
      </c>
      <c r="CQ129">
        <f>RANK(CP129,CP128:CP131)</f>
        <v>1</v>
      </c>
      <c r="CR129">
        <f ca="1">ROUND(RAND()*(3-1)+1,0)</f>
        <v>2</v>
      </c>
      <c r="CS129">
        <f>IF(CV129="y",CP129+(CR129/100000),CP129)</f>
        <v>2E-05</v>
      </c>
      <c r="CT129">
        <f>RANK(CS129,CS128:CS131)</f>
        <v>2</v>
      </c>
      <c r="CU129">
        <f>IF(AND(CQ129&lt;&gt;CQ130,CQ129&lt;&gt;CQ131),CQ129,IF(OR(AND(CQ129=CQ130,CQ129&lt;&gt;CQ131),AND(CQ129&lt;&gt;CQ130,CQ129=CQ131)),CT129,CR129))</f>
        <v>2</v>
      </c>
      <c r="CV129" t="str">
        <f>IF(AND(CQ129&lt;&gt;CQ130,CQ129&lt;&gt;CQ131),"n","y")</f>
        <v>y</v>
      </c>
      <c r="CY129" t="s">
        <v>48</v>
      </c>
      <c r="CZ129">
        <f>IF(AND($G127&lt;$I127,$I127&lt;&gt;""),3,IF(AND($G127=$I127,$G127&lt;&gt;"",$I127&lt;&gt;""),1,0))</f>
        <v>0</v>
      </c>
      <c r="DA129">
        <f>$I127</f>
        <v>0</v>
      </c>
      <c r="DB129">
        <f>$G127</f>
        <v>0</v>
      </c>
      <c r="DC129">
        <f>DA129-DB129</f>
        <v>0</v>
      </c>
      <c r="DD129">
        <f>CZ129+(DC129/100)+(DA129/10000)</f>
        <v>0</v>
      </c>
      <c r="DE129">
        <f>RANK(DD129,DD128:DD131)</f>
        <v>1</v>
      </c>
      <c r="DF129">
        <f>IF(DF128=1,2,1)</f>
        <v>2</v>
      </c>
      <c r="DG129">
        <f>IF(DE129&lt;&gt;DE128,DE129,DF129)</f>
        <v>2</v>
      </c>
      <c r="DH129" t="str">
        <f>IF(DE129&lt;&gt;DE128,"n","y")</f>
        <v>y</v>
      </c>
      <c r="DK129" t="s">
        <v>48</v>
      </c>
      <c r="DW129" t="s">
        <v>48</v>
      </c>
      <c r="EI129" t="s">
        <v>48</v>
      </c>
      <c r="EJ129">
        <f>IF(AND($G132&gt;$I132,$G132&lt;&gt;""),3,IF(AND($G132=$I132,$G132&lt;&gt;"",$I132&lt;&gt;""),1,0))</f>
        <v>0</v>
      </c>
      <c r="EK129">
        <f>$G132</f>
        <v>0</v>
      </c>
      <c r="EL129">
        <f>$I132</f>
        <v>0</v>
      </c>
      <c r="EM129">
        <f>EK129-EL129</f>
        <v>0</v>
      </c>
      <c r="EN129">
        <f>EJ129+(EM129/100)+(EK129/10000)</f>
        <v>0</v>
      </c>
      <c r="EO129">
        <f>RANK(EN129,EN128:EN131)</f>
        <v>1</v>
      </c>
      <c r="EP129">
        <f ca="1">ROUND(RAND()*(2-1)+1,0)</f>
        <v>1</v>
      </c>
      <c r="EQ129">
        <f>IF(EO129&lt;&gt;EO130,EO129,EP129)</f>
        <v>1</v>
      </c>
      <c r="ER129" t="str">
        <f>IF(EO129&lt;&gt;EO130,"n","y")</f>
        <v>y</v>
      </c>
      <c r="EU129" t="s">
        <v>48</v>
      </c>
      <c r="EV129">
        <f>IF(AND($G130&lt;$I130,$I130&lt;&gt;""),3,IF(AND($G130=$I130,$G130&lt;&gt;"",$I130&lt;&gt;""),1,0))</f>
        <v>0</v>
      </c>
      <c r="EW129">
        <f>$I130</f>
        <v>0</v>
      </c>
      <c r="EX129">
        <f>$G130</f>
        <v>0</v>
      </c>
      <c r="EY129">
        <f>EW129-EX129</f>
        <v>0</v>
      </c>
      <c r="EZ129">
        <f>EV129+(EY129/100)+(EW129/10000)</f>
        <v>0</v>
      </c>
      <c r="FA129">
        <f>RANK(EZ129,EZ128:EZ131)</f>
        <v>1</v>
      </c>
      <c r="FB129">
        <f ca="1">ROUND(RAND()*(2-1)+1,0)</f>
        <v>2</v>
      </c>
      <c r="FC129">
        <f>IF(FA129&lt;&gt;FA131,FA129,FB129)</f>
        <v>2</v>
      </c>
      <c r="FD129" t="str">
        <f>IF(FA129&lt;&gt;FA131,"n","y")</f>
        <v>y</v>
      </c>
      <c r="FG129" t="s">
        <v>48</v>
      </c>
    </row>
    <row r="130" spans="1:172" ht="14.25">
      <c r="A130" s="1"/>
      <c r="B130" s="26">
        <v>38887</v>
      </c>
      <c r="C130" s="27">
        <v>0.75</v>
      </c>
      <c r="D130" s="30" t="s">
        <v>3</v>
      </c>
      <c r="E130" s="56"/>
      <c r="F130" s="30" t="s">
        <v>50</v>
      </c>
      <c r="G130" s="47"/>
      <c r="H130" s="38" t="s">
        <v>92</v>
      </c>
      <c r="I130" s="47"/>
      <c r="J130" s="57" t="s">
        <v>48</v>
      </c>
      <c r="K130" s="56"/>
      <c r="L130" s="34"/>
      <c r="M130" s="33">
        <v>3</v>
      </c>
      <c r="N130" s="31" t="str">
        <f>VLOOKUP(M130,$AD127:$AM131,2,FALSE)</f>
        <v>Tunisia</v>
      </c>
      <c r="O130" s="39">
        <f>VLOOKUP(M130,$AD127:$AM131,3,FALSE)</f>
        <v>0</v>
      </c>
      <c r="P130" s="39">
        <f>VLOOKUP(M130,$AD127:$AM131,4,FALSE)</f>
        <v>0</v>
      </c>
      <c r="Q130" s="39">
        <f>VLOOKUP(M130,$AD127:$AM131,6,FALSE)</f>
        <v>0</v>
      </c>
      <c r="R130" s="39">
        <f>VLOOKUP(M130,$AD127:$AM131,5,FALSE)</f>
        <v>0</v>
      </c>
      <c r="S130" s="39">
        <f>VLOOKUP(M130,$AD127:$AM131,7,FALSE)</f>
        <v>0</v>
      </c>
      <c r="T130" s="39">
        <f>VLOOKUP(M130,$AD127:$AM131,8,FALSE)</f>
        <v>0</v>
      </c>
      <c r="U130" s="40">
        <f>VLOOKUP(M130,$AD127:$AM131,10,FALSE)</f>
        <v>0</v>
      </c>
      <c r="V130" s="1"/>
      <c r="X130">
        <f t="shared" si="28"/>
      </c>
      <c r="Y130">
        <f t="shared" si="29"/>
      </c>
      <c r="Z130">
        <f t="shared" si="30"/>
      </c>
      <c r="AA130">
        <f t="shared" si="31"/>
      </c>
      <c r="AD130">
        <f>IF(AND(G127="",I127="",G128="",I128="",G129="",I129="",G130="",I130="",G131="",I131="",G132="",I132=""),3,AS130)</f>
        <v>3</v>
      </c>
      <c r="AE130" t="s">
        <v>49</v>
      </c>
      <c r="AF130">
        <f>IF(AND(G128&lt;&gt;"",I128&lt;&gt;""),1,COUNTA(G128,I128))+IF(AND(G129&lt;&gt;"",I129&lt;&gt;""),1,COUNTA(G129,I129))+IF(AND(G132&lt;&gt;"",I132&lt;&gt;""),1,COUNTA(G132,I132))</f>
        <v>0</v>
      </c>
      <c r="AG130">
        <f>COUNTIF(X127:X132,AE130)</f>
        <v>0</v>
      </c>
      <c r="AH130">
        <f>COUNTIF(Y127:Y132,AE130)</f>
        <v>0</v>
      </c>
      <c r="AI130">
        <f>COUNTIF(Z127:AA132,AE130)</f>
        <v>0</v>
      </c>
      <c r="AJ130">
        <f>G128+I129+I132</f>
        <v>0</v>
      </c>
      <c r="AK130">
        <f>I128+G129+G132</f>
        <v>0</v>
      </c>
      <c r="AL130">
        <f>AJ130-AK130</f>
        <v>0</v>
      </c>
      <c r="AM130">
        <f>AG130*3+AI130</f>
        <v>0</v>
      </c>
      <c r="AN130">
        <f>AM130+(AL130/100)+(AJ130/10000)</f>
        <v>0</v>
      </c>
      <c r="AO130">
        <f>RANK(AN130,AN128:AN131)</f>
        <v>1</v>
      </c>
      <c r="AP130">
        <f ca="1">IF(AP128*AP129=2,CHOOSE(ROUND(RAND()*(2-1)+1,0),3,4),IF(AP128*AP129=3,CHOOSE(ROUND(RAND()*(2-1)+1,0),2,4),IF(AP128*AP129=4,CHOOSE(ROUND(RAND()*(2-1)+1,0),2,3),IF(AP128*AP129=6,CHOOSE(ROUND(RAND()*(2-1)+1,0),1,4),IF(AP128*AP129=8,CHOOSE(ROUND(RAND()*(2-1)+1,0),1,3),IF(AP128*AP129=12,CHOOSE(ROUND((2-1)+1,0),1,2)))))))</f>
        <v>2</v>
      </c>
      <c r="AQ130" s="20">
        <f>Final(AO130,AO128,AO129,AO131,BE128,BS128,CG128,CU128,DG128,DS128,EE128,EQ128,FC128,FO128)</f>
        <v>2</v>
      </c>
      <c r="AR130" t="str">
        <f>Final_by(AO130,AO128,AO129,AO131,BF128,BT128,CH128,CV128,DH128,DT128,EF128,ER128,FD128,FP128)</f>
        <v>y</v>
      </c>
      <c r="AS130" s="86">
        <v>2</v>
      </c>
      <c r="AU130" t="s">
        <v>49</v>
      </c>
      <c r="AV130">
        <f>IF(AND($G129&lt;$I129,$I129&lt;&gt;""),3,IF(AND($G129=$I129,$G129&lt;&gt;"",$I129&lt;&gt;""),1,0))+IF(AND($G132&lt;$I132,$G132&lt;&gt;""),3,IF(AND($G132=$I132,$G132&lt;&gt;"",$I132&lt;&gt;""),1,0))</f>
        <v>0</v>
      </c>
      <c r="AW130">
        <f>$I129+$I132</f>
        <v>0</v>
      </c>
      <c r="AX130">
        <f>$G129+$G132</f>
        <v>0</v>
      </c>
      <c r="AY130">
        <f>AW130-AX130</f>
        <v>0</v>
      </c>
      <c r="AZ130">
        <f>AV130+(AY130/100)+(AW130/10000)</f>
        <v>0</v>
      </c>
      <c r="BA130">
        <f>RANK(AZ130,AZ128:AZ131)</f>
        <v>1</v>
      </c>
      <c r="BB130">
        <f>IF(AND(BB128&lt;&gt;1,BB129&lt;&gt;1),1,IF(AND(BB128&lt;&gt;2,BB129&lt;&gt;2),2,3))</f>
        <v>2</v>
      </c>
      <c r="BC130">
        <f>IF(BF130="y",AZ130+(BB130/100000),AZ130)</f>
        <v>2E-05</v>
      </c>
      <c r="BD130">
        <f>RANK(BC130,BC128:BC130)</f>
        <v>2</v>
      </c>
      <c r="BE130">
        <f>IF(AND(BA130&lt;&gt;BA128,BA130&lt;&gt;BA129),BA130,IF(OR(AND(BA130=BA128,BA130&lt;&gt;BA129),AND(BA130&lt;&gt;BA128,BA130=BA129)),BD130,BB130))</f>
        <v>2</v>
      </c>
      <c r="BF130" t="str">
        <f>IF(AND(BA130&lt;&gt;BA128,BA130&lt;&gt;BA129),"n","y")</f>
        <v>y</v>
      </c>
      <c r="BI130" t="s">
        <v>49</v>
      </c>
      <c r="BW130" t="s">
        <v>49</v>
      </c>
      <c r="BX130">
        <f>IF(AND($G129&lt;$I129,$I129&lt;&gt;""),3,IF(AND($G129=$I129,$G129&lt;&gt;"",$I129&lt;&gt;""),1,0))+IF(AND($G128&gt;$I128,$G128&lt;&gt;""),3,IF(AND($I128=$G128,$G128&lt;&gt;"",$I128&lt;&gt;""),1,0))</f>
        <v>0</v>
      </c>
      <c r="BY130">
        <f>$G128+$I129</f>
        <v>0</v>
      </c>
      <c r="BZ130">
        <f>$G129+$I128</f>
        <v>0</v>
      </c>
      <c r="CA130">
        <f>BY130-BZ130</f>
        <v>0</v>
      </c>
      <c r="CB130">
        <f>BX130+(CA130/100)+(BY130/10000)</f>
        <v>0</v>
      </c>
      <c r="CC130">
        <f>RANK(CB130,CB128:CB131)</f>
        <v>1</v>
      </c>
      <c r="CD130">
        <f ca="1">IF(CD128=1,CHOOSE(ROUND(RAND()*(2-1)+1,0),2,3),IF(CD128=2,CHOOSE(ROUND(RAND()*(2-1)+1,0),1,3),IF(CD128=3,CHOOSE(ROUND(RAND()*(2-1)+1,0),1,2))))</f>
        <v>3</v>
      </c>
      <c r="CE130">
        <f>IF(CH130="y",CB130+(CD130/100000),CB130)</f>
        <v>3E-05</v>
      </c>
      <c r="CF130">
        <f>RANK(CE130,CE128:CE131)</f>
        <v>1</v>
      </c>
      <c r="CG130">
        <f>IF(AND(CC130&lt;&gt;CC128,CC130&lt;&gt;CC131),CC130,IF(OR(AND(CC130=CC128,CC130&lt;&gt;CC131),AND(CC130&lt;&gt;CC128,CC130=CC131)),CF130,CD130))</f>
        <v>3</v>
      </c>
      <c r="CH130" t="str">
        <f>IF(AND(CC130&lt;&gt;CC128,CC130&lt;&gt;CC131),"n","y")</f>
        <v>y</v>
      </c>
      <c r="CK130" t="s">
        <v>49</v>
      </c>
      <c r="CL130">
        <f>IF(AND($G132&lt;$I132,$I132&lt;&gt;""),3,IF(AND($G132=$I132,$G132&lt;&gt;"",$I132&lt;&gt;""),1,0))+IF(AND($G128&gt;$I128,$G128&lt;&gt;""),3,IF(AND($I128=$G128,$G128&lt;&gt;"",$I128&lt;&gt;""),1,0))</f>
        <v>0</v>
      </c>
      <c r="CM130">
        <f>$G128+$I132</f>
        <v>0</v>
      </c>
      <c r="CN130">
        <f>$I128+$G132</f>
        <v>0</v>
      </c>
      <c r="CO130">
        <f>CM130-CN130</f>
        <v>0</v>
      </c>
      <c r="CP130">
        <f>CL130+(CO130/100)+(CM130/10000)</f>
        <v>0</v>
      </c>
      <c r="CQ130">
        <f>RANK(CP130,CP128:CP131)</f>
        <v>1</v>
      </c>
      <c r="CR130">
        <f ca="1">IF(CR129=1,CHOOSE(ROUND(RAND()*(2-1)+1,0),2,3),IF(CR129=2,CHOOSE(ROUND(RAND()*(2-1)+1,0),1,3),IF(CR129=3,CHOOSE(ROUND(RAND()*(2-1)+1,0),1,2))))</f>
        <v>1</v>
      </c>
      <c r="CS130">
        <f>IF(CV130="y",CP130+(CR130/100000),CP130)</f>
        <v>1E-05</v>
      </c>
      <c r="CT130">
        <f>RANK(CS130,CS128:CS131)</f>
        <v>3</v>
      </c>
      <c r="CU130">
        <f>IF(AND(CQ130&lt;&gt;CQ129,CQ130&lt;&gt;CQ131),CQ130,IF(OR(AND(CQ130=CQ129,CQ130&lt;&gt;CQ131),AND(CQ130&lt;&gt;CQ129,CQ130=CQ131)),CT130,CR130))</f>
        <v>1</v>
      </c>
      <c r="CV130" t="str">
        <f>IF(AND(CQ130&lt;&gt;CQ129,CQ130&lt;&gt;CQ131),"n","y")</f>
        <v>y</v>
      </c>
      <c r="CY130" t="s">
        <v>49</v>
      </c>
      <c r="DK130" t="s">
        <v>49</v>
      </c>
      <c r="DL130">
        <f>IF(AND($G129&lt;$I129,$I129&lt;&gt;""),3,IF(AND($G129=$I129,$G129&lt;&gt;"",$I129&lt;&gt;""),1,0))</f>
        <v>0</v>
      </c>
      <c r="DM130">
        <f>$I129</f>
        <v>0</v>
      </c>
      <c r="DN130">
        <f>$G129</f>
        <v>0</v>
      </c>
      <c r="DO130">
        <f>DM130-DN130</f>
        <v>0</v>
      </c>
      <c r="DP130">
        <f>DL130+(DO130/100)+(DM130/10000)</f>
        <v>0</v>
      </c>
      <c r="DQ130">
        <f>RANK(DP130,DP128:DP131)</f>
        <v>1</v>
      </c>
      <c r="DR130">
        <f>IF(DR128=1,2,1)</f>
        <v>2</v>
      </c>
      <c r="DS130">
        <f>IF(DQ130&lt;&gt;DQ128,DQ130,DR130)</f>
        <v>2</v>
      </c>
      <c r="DT130" t="str">
        <f>IF(DQ130&lt;&gt;DQ128,"n","y")</f>
        <v>y</v>
      </c>
      <c r="DW130" t="s">
        <v>49</v>
      </c>
      <c r="EI130" t="s">
        <v>49</v>
      </c>
      <c r="EJ130">
        <f>IF(AND($G132&lt;$I132,$I132&lt;&gt;""),3,IF(AND($G132=$I132,$G132&lt;&gt;"",$I132&lt;&gt;""),1,0))</f>
        <v>0</v>
      </c>
      <c r="EK130">
        <f>$I132</f>
        <v>0</v>
      </c>
      <c r="EL130">
        <f>$G132</f>
        <v>0</v>
      </c>
      <c r="EM130">
        <f>EK130-EL130</f>
        <v>0</v>
      </c>
      <c r="EN130">
        <f>EJ130+(EM130/100)+(EK130/10000)</f>
        <v>0</v>
      </c>
      <c r="EO130">
        <f>RANK(EN130,EN128:EN131)</f>
        <v>1</v>
      </c>
      <c r="EP130">
        <f>IF(EP129=1,2,1)</f>
        <v>2</v>
      </c>
      <c r="EQ130">
        <f>IF(EO130&lt;&gt;EO129,EO130,EP130)</f>
        <v>2</v>
      </c>
      <c r="ER130" t="str">
        <f>IF(EO130&lt;&gt;EO129,"n","y")</f>
        <v>y</v>
      </c>
      <c r="EU130" t="s">
        <v>49</v>
      </c>
      <c r="FG130" t="s">
        <v>49</v>
      </c>
      <c r="FH130">
        <f>IF(AND($G128&gt;$I128,$G128&lt;&gt;""),3,IF(AND($G128=$I128,$G128&lt;&gt;"",$I128&lt;&gt;""),1,0))</f>
        <v>0</v>
      </c>
      <c r="FI130">
        <f>$G128</f>
        <v>0</v>
      </c>
      <c r="FJ130">
        <f>$I128</f>
        <v>0</v>
      </c>
      <c r="FK130">
        <f>FI130-FJ130</f>
        <v>0</v>
      </c>
      <c r="FL130">
        <f>FH130+(FK130/100)+(FI130/10000)</f>
        <v>0</v>
      </c>
      <c r="FM130">
        <f>RANK(FL130,FL128:FL131)</f>
        <v>1</v>
      </c>
      <c r="FN130">
        <f ca="1">ROUND(RAND()*(2-1)+1,0)</f>
        <v>2</v>
      </c>
      <c r="FO130">
        <f>IF(FM130&lt;&gt;FM131,FM130,FN130)</f>
        <v>2</v>
      </c>
      <c r="FP130" t="str">
        <f>IF(FM130&lt;&gt;FM131,"n","y")</f>
        <v>y</v>
      </c>
    </row>
    <row r="131" spans="1:172" ht="14.25">
      <c r="A131" s="1"/>
      <c r="B131" s="23">
        <v>38891</v>
      </c>
      <c r="C131" s="24">
        <v>0.6666666666666666</v>
      </c>
      <c r="D131" s="31" t="s">
        <v>23</v>
      </c>
      <c r="E131" s="31"/>
      <c r="F131" s="31" t="s">
        <v>50</v>
      </c>
      <c r="G131" s="47"/>
      <c r="H131" s="33" t="s">
        <v>92</v>
      </c>
      <c r="I131" s="47"/>
      <c r="J131" s="52" t="s">
        <v>47</v>
      </c>
      <c r="K131" s="34"/>
      <c r="L131" s="34"/>
      <c r="M131" s="38">
        <v>4</v>
      </c>
      <c r="N131" s="30" t="str">
        <f>VLOOKUP(M131,$AD127:$AM131,2,FALSE)</f>
        <v>Saudi Arabia</v>
      </c>
      <c r="O131" s="41">
        <f>VLOOKUP(M131,$AD127:$AM131,3,FALSE)</f>
        <v>0</v>
      </c>
      <c r="P131" s="41">
        <f>VLOOKUP(M131,$AD127:$AM131,4,FALSE)</f>
        <v>0</v>
      </c>
      <c r="Q131" s="41">
        <f>VLOOKUP(M131,$AD127:$AM131,6,FALSE)</f>
        <v>0</v>
      </c>
      <c r="R131" s="41">
        <f>VLOOKUP(M131,$AD127:$AM131,5,FALSE)</f>
        <v>0</v>
      </c>
      <c r="S131" s="41">
        <f>VLOOKUP(M131,$AD127:$AM131,7,FALSE)</f>
        <v>0</v>
      </c>
      <c r="T131" s="41">
        <f>VLOOKUP(M131,$AD127:$AM131,8,FALSE)</f>
        <v>0</v>
      </c>
      <c r="U131" s="42">
        <f>VLOOKUP(M131,$AD127:$AM131,10,FALSE)</f>
        <v>0</v>
      </c>
      <c r="V131" s="1"/>
      <c r="X131">
        <f t="shared" si="28"/>
      </c>
      <c r="Y131">
        <f t="shared" si="29"/>
      </c>
      <c r="Z131">
        <f t="shared" si="30"/>
      </c>
      <c r="AA131">
        <f t="shared" si="31"/>
      </c>
      <c r="AD131">
        <f>IF(AND(G127="",I127="",G128="",I128="",G129="",I129="",G130="",I130="",G131="",I131="",G132="",I132=""),4,AS131)</f>
        <v>4</v>
      </c>
      <c r="AE131" t="s">
        <v>50</v>
      </c>
      <c r="AF131">
        <f>IF(AND(G128&lt;&gt;"",I128&lt;&gt;""),1,COUNTA(G128,I128))+IF(AND(G130&lt;&gt;"",I130&lt;&gt;""),1,COUNTA(G130,I130))+IF(AND(G131&lt;&gt;"",I131&lt;&gt;""),1,COUNTA(G131,I131))</f>
        <v>0</v>
      </c>
      <c r="AG131">
        <f>COUNTIF(X127:X132,AE131)</f>
        <v>0</v>
      </c>
      <c r="AH131">
        <f>COUNTIF(Y127:Y132,AE131)</f>
        <v>0</v>
      </c>
      <c r="AI131">
        <f>COUNTIF(Z127:AA132,AE131)</f>
        <v>0</v>
      </c>
      <c r="AJ131">
        <f>I128+G130+G131</f>
        <v>0</v>
      </c>
      <c r="AK131">
        <f>G128+I130+I131</f>
        <v>0</v>
      </c>
      <c r="AL131">
        <f>AJ131-AK131</f>
        <v>0</v>
      </c>
      <c r="AM131">
        <f>AG131*3+AI131</f>
        <v>0</v>
      </c>
      <c r="AN131">
        <f>AM131+(AL131/100)+(AJ131/10000)</f>
        <v>0</v>
      </c>
      <c r="AO131">
        <f>RANK(AN131,AN128:AN131)</f>
        <v>1</v>
      </c>
      <c r="AP131">
        <f>IF(AND(AP128&lt;&gt;1,AP129&lt;&gt;1,AP130&lt;&gt;1),1,IF(AND(AP128&lt;&gt;2,AP129&lt;&gt;2,AP130&lt;&gt;2),2,IF(AND(AP128&lt;&gt;3,AP129&lt;&gt;3,AP130&lt;&gt;3),3,IF(AND(AP128&lt;&gt;4,AP129&lt;&gt;4,AP130&lt;&gt;4),4))))</f>
        <v>1</v>
      </c>
      <c r="AQ131" s="20">
        <f>Final(AO131,AO128,AO129,AO130,BE128,BS128,CG128,CU128,DG128,DS128,EE128,EQ128,FC128,FO128)</f>
        <v>1</v>
      </c>
      <c r="AR131" t="str">
        <f>Final_by(AO131,AO128,AO129,AO130,BF128,BT128,CH128,CV128,DH128,DT128,EF128,ER128,FD128,FP128)</f>
        <v>y</v>
      </c>
      <c r="AS131" s="86">
        <v>3</v>
      </c>
      <c r="AU131" t="s">
        <v>50</v>
      </c>
      <c r="BI131" t="s">
        <v>50</v>
      </c>
      <c r="BJ131">
        <f>IF(AND($G130&gt;$I130,$G130&lt;&gt;""),3,IF(AND($G130=$I130,$G130&lt;&gt;"",$I130&lt;&gt;""),1,0))+IF(AND($G131&gt;$I131,$G131&lt;&gt;""),3,IF(AND($G131=$I131,$G131&lt;&gt;"",$I131&lt;&gt;""),1,0))</f>
        <v>0</v>
      </c>
      <c r="BK131">
        <f>$G130+$G131</f>
        <v>0</v>
      </c>
      <c r="BL131">
        <f>$I130+$I131</f>
        <v>0</v>
      </c>
      <c r="BM131">
        <f>BK131-BL131</f>
        <v>0</v>
      </c>
      <c r="BN131">
        <f>BJ131+(BM131/100)+(BK131/10000)</f>
        <v>0</v>
      </c>
      <c r="BO131">
        <f>RANK(BN131,BN128:BN131)</f>
        <v>1</v>
      </c>
      <c r="BP131">
        <f>IF(AND(BP128&lt;&gt;1,BP129&lt;&gt;1),1,IF(AND(BP128&lt;&gt;2,BP129&lt;&gt;2),2,3))</f>
        <v>2</v>
      </c>
      <c r="BQ131">
        <f>IF(BT131="y",BN131+(BP131/100000),BN131)</f>
        <v>2E-05</v>
      </c>
      <c r="BR131">
        <f>RANK(BQ131,BQ128:BQ131)</f>
        <v>2</v>
      </c>
      <c r="BS131">
        <f>IF(AND(BO131&lt;&gt;BO128,BO131&lt;&gt;BO129),BO131,IF(OR(AND(BO131=BO128,BO131&lt;&gt;BO129),AND(BO131&lt;&gt;BO128,BO131=BO129)),BR131,BP131))</f>
        <v>2</v>
      </c>
      <c r="BT131" t="str">
        <f>IF(AND(BO131&lt;&gt;BO128,BO131&lt;&gt;BO129),"n","y")</f>
        <v>y</v>
      </c>
      <c r="BW131" t="s">
        <v>50</v>
      </c>
      <c r="BX131">
        <f>IF(AND($G128&lt;$I128,$I128&lt;&gt;""),3,IF(AND($G128=$I128,$G128&lt;&gt;"",$I128&lt;&gt;""),1,0))+IF(AND($G131&gt;$I131,$G131&lt;&gt;""),3,IF(AND($G131=$I131,$G131&lt;&gt;"",$I131&lt;&gt;""),1,0))</f>
        <v>0</v>
      </c>
      <c r="BY131">
        <f>$I128+$G131</f>
        <v>0</v>
      </c>
      <c r="BZ131">
        <f>$G128+$I131</f>
        <v>0</v>
      </c>
      <c r="CA131">
        <f>BY131-BZ131</f>
        <v>0</v>
      </c>
      <c r="CB131">
        <f>BX131+(CA131/100)+(BY131/10000)</f>
        <v>0</v>
      </c>
      <c r="CC131">
        <f>RANK(CB131,CB128:CB131)</f>
        <v>1</v>
      </c>
      <c r="CD131">
        <f>IF(AND(CD128&lt;&gt;1,CD130&lt;&gt;1),1,IF(AND(CD128&lt;&gt;2,CD130&lt;&gt;2),2,3))</f>
        <v>1</v>
      </c>
      <c r="CE131">
        <f>IF(CH131="y",CB131+(CD131/100000),CB131)</f>
        <v>1E-05</v>
      </c>
      <c r="CF131">
        <f>RANK(CE131,CE128:CE131)</f>
        <v>3</v>
      </c>
      <c r="CG131">
        <f>IF(AND(CC131&lt;&gt;CC128,CC131&lt;&gt;CC130),CC131,IF(OR(AND(CC131=CC128,CC131&lt;&gt;CC130),AND(CC131&lt;&gt;CC128,CC131=CC130)),CF131,CD131))</f>
        <v>1</v>
      </c>
      <c r="CH131" t="str">
        <f>IF(AND(CC131&lt;&gt;CC128,CC131&lt;&gt;CC130),"n","y")</f>
        <v>y</v>
      </c>
      <c r="CK131" t="s">
        <v>50</v>
      </c>
      <c r="CL131">
        <f>IF(AND($G128&lt;$I128,$I128&lt;&gt;""),3,IF(AND($G128=$I128,$G128&lt;&gt;"",$I128&lt;&gt;""),1,0))+IF(AND($G130&gt;$I130,$G130&lt;&gt;""),3,IF(AND($G130=$I130,$G130&lt;&gt;"",$I130&lt;&gt;""),1,0))</f>
        <v>0</v>
      </c>
      <c r="CM131">
        <f>$I128+$G130</f>
        <v>0</v>
      </c>
      <c r="CN131">
        <f>$G128+$I130</f>
        <v>0</v>
      </c>
      <c r="CO131">
        <f>CM131-CN131</f>
        <v>0</v>
      </c>
      <c r="CP131">
        <f>CL131+(CO131/100)+(CM131/10000)</f>
        <v>0</v>
      </c>
      <c r="CQ131">
        <f>RANK(CP131,CP128:CP131)</f>
        <v>1</v>
      </c>
      <c r="CR131">
        <f>IF(AND(CR129&lt;&gt;1,CR130&lt;&gt;1),1,IF(AND(CR129&lt;&gt;2,CR130&lt;&gt;2),2,3))</f>
        <v>3</v>
      </c>
      <c r="CS131">
        <f>IF(CV131="y",CP131+(CR131/100000),CP131)</f>
        <v>3E-05</v>
      </c>
      <c r="CT131">
        <f>RANK(CS131,CS128:CS131)</f>
        <v>1</v>
      </c>
      <c r="CU131">
        <f>IF(AND(CQ131&lt;&gt;CQ129,CQ131&lt;&gt;CQ130),CQ131,IF(OR(AND(CQ131=CQ129,CQ131&lt;&gt;CQ130),AND(CQ131&lt;&gt;CQ129,CQ131=CQ130)),CT131,CR131))</f>
        <v>3</v>
      </c>
      <c r="CV131" t="str">
        <f>IF(AND(CQ131&lt;&gt;CQ129,CQ131&lt;&gt;CQ130),"n","y")</f>
        <v>y</v>
      </c>
      <c r="CY131" t="s">
        <v>50</v>
      </c>
      <c r="DK131" t="s">
        <v>50</v>
      </c>
      <c r="DW131" t="s">
        <v>50</v>
      </c>
      <c r="DX131">
        <f>IF(AND($G131&gt;$I131,$G131&lt;&gt;""),3,IF(AND($G131=$I131,$G131&lt;&gt;"",$I131&lt;&gt;""),1,0))</f>
        <v>0</v>
      </c>
      <c r="DY131">
        <f>$G131</f>
        <v>0</v>
      </c>
      <c r="DZ131">
        <f>$I131</f>
        <v>0</v>
      </c>
      <c r="EA131">
        <f>DY131-DZ131</f>
        <v>0</v>
      </c>
      <c r="EB131">
        <f>DX131+(EA131/100)+(DY131/10000)</f>
        <v>0</v>
      </c>
      <c r="EC131">
        <f>RANK(EB131,EB128:EB131)</f>
        <v>1</v>
      </c>
      <c r="ED131">
        <f>IF(ED128=1,2,1)</f>
        <v>1</v>
      </c>
      <c r="EE131">
        <f>IF(EC131&lt;&gt;EC128,EC131,ED131)</f>
        <v>1</v>
      </c>
      <c r="EF131" t="str">
        <f>IF(EC131&lt;&gt;EC128,"n","y")</f>
        <v>y</v>
      </c>
      <c r="EI131" t="s">
        <v>50</v>
      </c>
      <c r="EU131" t="s">
        <v>50</v>
      </c>
      <c r="EV131">
        <f>IF(AND($G130&gt;$I130,$G130&lt;&gt;""),3,IF(AND($G130=$I130,$G130&lt;&gt;"",$I130&lt;&gt;""),1,0))</f>
        <v>0</v>
      </c>
      <c r="EW131">
        <f>$G130</f>
        <v>0</v>
      </c>
      <c r="EX131">
        <f>$I130</f>
        <v>0</v>
      </c>
      <c r="EY131">
        <f>EW131-EX131</f>
        <v>0</v>
      </c>
      <c r="EZ131">
        <f>EV131+(EY131/100)+(EW131/10000)</f>
        <v>0</v>
      </c>
      <c r="FA131">
        <f>RANK(EZ131,EZ128:EZ131)</f>
        <v>1</v>
      </c>
      <c r="FB131">
        <f>IF(FB129=1,2,1)</f>
        <v>1</v>
      </c>
      <c r="FC131">
        <f>IF(FA131&lt;&gt;FA129,FA131,FB131)</f>
        <v>1</v>
      </c>
      <c r="FD131" t="str">
        <f>IF(FA131&lt;&gt;FA129,"n","y")</f>
        <v>y</v>
      </c>
      <c r="FG131" t="s">
        <v>50</v>
      </c>
      <c r="FH131">
        <f>IF(AND($G128&lt;$I128,$I128&lt;&gt;""),3,IF(AND($G128=$I128,$G128&lt;&gt;"",$I128&lt;&gt;""),1,0))</f>
        <v>0</v>
      </c>
      <c r="FI131">
        <f>$I128</f>
        <v>0</v>
      </c>
      <c r="FJ131">
        <f>$G128</f>
        <v>0</v>
      </c>
      <c r="FK131">
        <f>FI131-FJ131</f>
        <v>0</v>
      </c>
      <c r="FL131">
        <f>FH131+(FK131/100)+(FI131/10000)</f>
        <v>0</v>
      </c>
      <c r="FM131">
        <f>RANK(FL131,FL128:FL131)</f>
        <v>1</v>
      </c>
      <c r="FN131">
        <f>IF(FN130=1,2,1)</f>
        <v>1</v>
      </c>
      <c r="FO131">
        <f>IF(FM131&lt;&gt;FM130,FM131,FN131)</f>
        <v>1</v>
      </c>
      <c r="FP131" t="str">
        <f>IF(FM131&lt;&gt;FM130,"n","y")</f>
        <v>y</v>
      </c>
    </row>
    <row r="132" spans="1:27" ht="14.25">
      <c r="A132" s="1"/>
      <c r="B132" s="26">
        <v>38891</v>
      </c>
      <c r="C132" s="27">
        <v>0.6666666666666666</v>
      </c>
      <c r="D132" s="30" t="s">
        <v>4</v>
      </c>
      <c r="E132" s="30"/>
      <c r="F132" s="30" t="s">
        <v>48</v>
      </c>
      <c r="G132" s="47"/>
      <c r="H132" s="38" t="s">
        <v>92</v>
      </c>
      <c r="I132" s="47"/>
      <c r="J132" s="57" t="s">
        <v>49</v>
      </c>
      <c r="K132" s="62"/>
      <c r="L132" s="34"/>
      <c r="M132" s="34"/>
      <c r="N132" s="34">
        <f>IF(AND(O128=3,O129=3,O130=3,O131=3),"* qualified for round of 16"&amp;IF(AND(VLOOKUP(M128,AD127:AR131,15,FALSE)="y",VLOOKUP(M128,AD127:AR131,15,FALSE)=VLOOKUP(M129,AD127:AR131,15,FALSE),U129&lt;&gt;U130)," (ranked after drawing of lots)",IF(VLOOKUP(M128,AD127:AR131,15,FALSE)="y"," after drawing of lots","")),"")</f>
      </c>
      <c r="O132" s="34"/>
      <c r="P132" s="34"/>
      <c r="Q132" s="34"/>
      <c r="R132" s="34"/>
      <c r="S132" s="34"/>
      <c r="T132" s="34"/>
      <c r="U132" s="34"/>
      <c r="V132" s="1"/>
      <c r="X132">
        <f t="shared" si="28"/>
      </c>
      <c r="Y132">
        <f t="shared" si="29"/>
      </c>
      <c r="Z132">
        <f t="shared" si="30"/>
      </c>
      <c r="AA132">
        <f t="shared" si="31"/>
      </c>
    </row>
    <row r="133" spans="1:22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89">
        <f>IF(AND(O128=3,O129=3,O130=3,O131=3,VLOOKUP(M128,AD127:AR131,15,FALSE)&lt;&gt;VLOOKUP(M129,AD127:AR131,15,FALSE)),"**qualified for round of 16"&amp;IF(VLOOKUP(M129,AD127:AR131,15,FALSE)="y"," after drawing of lots",""),"")</f>
      </c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="1" customFormat="1" ht="14.25">
      <c r="AS143" s="88"/>
    </row>
    <row r="144" s="1" customFormat="1" ht="14.25">
      <c r="AS144" s="88"/>
    </row>
    <row r="145" s="1" customFormat="1" ht="14.25">
      <c r="AS145" s="88"/>
    </row>
    <row r="146" spans="1:22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14.25">
      <c r="V147" s="1"/>
    </row>
    <row r="148" ht="14.25">
      <c r="V148" s="1"/>
    </row>
    <row r="149" ht="14.25">
      <c r="V149" s="1"/>
    </row>
    <row r="150" ht="14.25">
      <c r="V150" s="1"/>
    </row>
    <row r="151" spans="1:22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="1" customFormat="1" ht="14.25">
      <c r="AS190" s="88"/>
    </row>
    <row r="191" s="1" customFormat="1" ht="14.25">
      <c r="AS191" s="88"/>
    </row>
    <row r="192" s="1" customFormat="1" ht="14.25">
      <c r="AS192" s="88"/>
    </row>
    <row r="193" s="1" customFormat="1" ht="14.25">
      <c r="AS193" s="88"/>
    </row>
    <row r="194" s="1" customFormat="1" ht="14.25">
      <c r="AS194" s="88"/>
    </row>
    <row r="195" s="1" customFormat="1" ht="14.25">
      <c r="AS195" s="88"/>
    </row>
  </sheetData>
  <sheetProtection password="C02D" sheet="1" objects="1" scenarios="1" selectLockedCells="1"/>
  <printOptions horizontalCentered="1" vertic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AH127"/>
  <sheetViews>
    <sheetView showRowColHeaders="0" zoomScale="69" zoomScaleNormal="69" workbookViewId="0" topLeftCell="A7">
      <selection activeCell="L45" sqref="L45"/>
    </sheetView>
  </sheetViews>
  <sheetFormatPr defaultColWidth="11.00390625" defaultRowHeight="14.25" zeroHeight="1"/>
  <cols>
    <col min="1" max="1" width="2.50390625" style="0" customWidth="1"/>
    <col min="2" max="2" width="19.375" style="0" customWidth="1"/>
    <col min="3" max="3" width="3.25390625" style="0" customWidth="1"/>
    <col min="4" max="4" width="3.875" style="0" customWidth="1"/>
    <col min="5" max="5" width="19.375" style="0" customWidth="1"/>
    <col min="6" max="6" width="3.25390625" style="0" customWidth="1"/>
    <col min="7" max="7" width="3.00390625" style="0" customWidth="1"/>
    <col min="8" max="8" width="19.375" style="0" customWidth="1"/>
    <col min="9" max="9" width="3.125" style="0" customWidth="1"/>
    <col min="10" max="10" width="3.50390625" style="0" customWidth="1"/>
    <col min="11" max="11" width="19.375" style="0" customWidth="1"/>
    <col min="12" max="12" width="3.125" style="0" customWidth="1"/>
    <col min="13" max="13" width="2.875" style="0" customWidth="1"/>
    <col min="14" max="14" width="19.375" style="0" customWidth="1"/>
    <col min="15" max="15" width="3.00390625" style="0" customWidth="1"/>
    <col min="16" max="16" width="2.25390625" style="0" customWidth="1"/>
    <col min="17" max="17" width="19.375" style="0" customWidth="1"/>
    <col min="18" max="18" width="3.125" style="0" customWidth="1"/>
    <col min="19" max="19" width="3.375" style="0" customWidth="1"/>
    <col min="20" max="20" width="19.375" style="0" customWidth="1"/>
    <col min="21" max="21" width="3.125" style="0" customWidth="1"/>
    <col min="22" max="22" width="9.00390625" style="0" customWidth="1"/>
    <col min="23" max="16384" width="9.00390625" style="0" hidden="1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1:3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AA6" s="14"/>
      <c r="AB6" s="14"/>
      <c r="AC6" s="14"/>
      <c r="AD6" s="14"/>
      <c r="AE6" s="14"/>
      <c r="AF6" s="14"/>
      <c r="AG6" s="14"/>
      <c r="AH6" s="14"/>
    </row>
    <row r="7" spans="1:3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AA7" s="14"/>
      <c r="AB7" s="14"/>
      <c r="AC7" s="14"/>
      <c r="AD7" s="14"/>
      <c r="AE7" s="14"/>
      <c r="AF7" s="14"/>
      <c r="AG7" s="14"/>
      <c r="AH7" s="14"/>
    </row>
    <row r="8" spans="1:34" ht="15" customHeight="1">
      <c r="A8" s="1"/>
      <c r="B8" s="11"/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1"/>
      <c r="Q8" s="1"/>
      <c r="R8" s="1"/>
      <c r="S8" s="1"/>
      <c r="T8" s="1"/>
      <c r="U8" s="1"/>
      <c r="V8" s="1"/>
      <c r="AA8" s="14"/>
      <c r="AB8" s="14"/>
      <c r="AC8" s="14"/>
      <c r="AD8" s="14"/>
      <c r="AE8" s="14"/>
      <c r="AF8" s="14"/>
      <c r="AG8" s="14"/>
      <c r="AH8" s="14"/>
    </row>
    <row r="9" spans="1:34" ht="14.25">
      <c r="A9" s="1"/>
      <c r="B9" s="12"/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A9" s="14"/>
      <c r="AB9" s="14"/>
      <c r="AC9" s="14"/>
      <c r="AD9" s="14"/>
      <c r="AE9" s="14"/>
      <c r="AF9" s="14"/>
      <c r="AG9" s="14"/>
      <c r="AH9" s="14"/>
    </row>
    <row r="10" spans="1:34" ht="14.25">
      <c r="A10" s="1"/>
      <c r="B10" s="12"/>
      <c r="C10" s="1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A10" s="14"/>
      <c r="AB10" s="14"/>
      <c r="AC10" s="14"/>
      <c r="AD10" s="14"/>
      <c r="AE10" s="14"/>
      <c r="AF10" s="14"/>
      <c r="AG10" s="14"/>
      <c r="AH10" s="14"/>
    </row>
    <row r="11" spans="1:34" ht="14.25">
      <c r="A11" s="1"/>
      <c r="B11" s="12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86" t="str">
        <f>IF(OR(C518=1,C521=1,C528=1,C531=1,C539=1,C542=1,C549=1,C552=1,F520=1,F528=1,F541=1,F549=1,I525=1,I544=1,U518=1,U521=1,U528=1,U531=1,U539=1,U542=1,U549=1,U552=1,R520=1,R528=1,R541=1,R549=1,O525=1,O544=1),"y","n")</f>
        <v>n</v>
      </c>
      <c r="AA11" s="14"/>
      <c r="AB11" s="14"/>
      <c r="AC11" s="93"/>
      <c r="AD11" s="14"/>
      <c r="AE11" s="14"/>
      <c r="AF11" s="14"/>
      <c r="AG11" s="14"/>
      <c r="AH11" s="14"/>
    </row>
    <row r="12" spans="1:34" ht="15">
      <c r="A12" s="1"/>
      <c r="B12" s="66" t="str">
        <f>IF(AND('First Stage'!O38=3,'First Stage'!O39=3,'First Stage'!O40=3,'First Stage'!O41=3),SUBSTITUTE('First Stage'!N38,"*",""),"Winner A")&amp;IF(C518=1,"*","")</f>
        <v>Winner A</v>
      </c>
      <c r="C12" s="79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32" t="str">
        <f>IF(AND('First Stage'!O50=3,'First Stage'!O51=3,'First Stage'!O52=3,'First Stage'!O53=3),SUBSTITUTE('First Stage'!N50,"*",""),"Winner B")&amp;IF(U518=1,"*","")</f>
        <v>Winner B</v>
      </c>
      <c r="U12" s="80"/>
      <c r="V12" s="1"/>
      <c r="X12" s="86" t="str">
        <f>IF(OR(L529=1,L539=1,L551=1,L553=1),"y","n")</f>
        <v>n</v>
      </c>
      <c r="AA12" s="14"/>
      <c r="AB12" s="14"/>
      <c r="AC12" s="93"/>
      <c r="AD12" s="14"/>
      <c r="AE12" s="14"/>
      <c r="AF12" s="14"/>
      <c r="AG12" s="14"/>
      <c r="AH12" s="14"/>
    </row>
    <row r="13" spans="1:34" ht="14.25">
      <c r="A13" s="1"/>
      <c r="B13" s="68"/>
      <c r="C13" s="9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3"/>
      <c r="V13" s="1"/>
      <c r="AA13" s="14"/>
      <c r="AB13" s="14"/>
      <c r="AC13" s="93"/>
      <c r="AD13" s="14"/>
      <c r="AE13" s="14"/>
      <c r="AF13" s="14"/>
      <c r="AG13" s="14"/>
      <c r="AH13" s="14"/>
    </row>
    <row r="14" spans="1:34" ht="15">
      <c r="A14" s="1"/>
      <c r="B14" s="69" t="s">
        <v>51</v>
      </c>
      <c r="C14" s="94"/>
      <c r="D14" s="67"/>
      <c r="E14" s="32" t="str">
        <f>IF(OR(AND(C12="",C17=""),AND(C12=C17,C518="",C521="")),"Winner Match 1",IF(C12=C17,IF(C518&gt;C521,SUBSTITUTE(B12,"*",""),SUBSTITUTE(B17,"*","")),IF(C12&gt;C17,SUBSTITUTE(B12,"*",""),SUBSTITUTE(B17,"*",""))))&amp;IF(F520=1,"*","")</f>
        <v>Winner Match 1</v>
      </c>
      <c r="F14" s="80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32" t="str">
        <f>IF(OR(AND(U12="",U17=""),AND(U12=U17,U518="",U521="")),"Winner Match 5",IF(U12=U17,IF(U518&gt;U521,SUBSTITUTE(T12,"*",""),SUBSTITUTE(T17,"*","")),IF(U12&gt;U17,SUBSTITUTE(T12,"*",""),SUBSTITUTE(T17,"*",""))))&amp;IF(R520=1,"*","")</f>
        <v>Winner Match 5</v>
      </c>
      <c r="R14" s="80"/>
      <c r="S14" s="67"/>
      <c r="T14" s="69" t="s">
        <v>55</v>
      </c>
      <c r="U14" s="1"/>
      <c r="V14" s="1"/>
      <c r="AA14" s="14"/>
      <c r="AB14" s="14"/>
      <c r="AC14" s="93"/>
      <c r="AD14" s="14"/>
      <c r="AE14" s="14"/>
      <c r="AF14" s="14"/>
      <c r="AG14" s="14"/>
      <c r="AH14" s="14"/>
    </row>
    <row r="15" spans="1:34" ht="5.25" customHeight="1">
      <c r="A15" s="1"/>
      <c r="B15" s="68"/>
      <c r="C15" s="94"/>
      <c r="D15" s="67"/>
      <c r="E15" s="67"/>
      <c r="F15" s="3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70"/>
      <c r="R15" s="3"/>
      <c r="S15" s="67"/>
      <c r="T15" s="67"/>
      <c r="U15" s="1"/>
      <c r="V15" s="1"/>
      <c r="AA15" s="14"/>
      <c r="AB15" s="14"/>
      <c r="AC15" s="93"/>
      <c r="AD15" s="14"/>
      <c r="AE15" s="14"/>
      <c r="AF15" s="14"/>
      <c r="AG15" s="14"/>
      <c r="AH15" s="14"/>
    </row>
    <row r="16" spans="1:34" ht="14.25">
      <c r="A16" s="1"/>
      <c r="B16" s="68"/>
      <c r="C16" s="9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3"/>
      <c r="V16" s="1"/>
      <c r="AA16" s="14"/>
      <c r="AB16" s="14"/>
      <c r="AC16" s="93"/>
      <c r="AD16" s="14"/>
      <c r="AE16" s="14"/>
      <c r="AF16" s="14"/>
      <c r="AG16" s="14"/>
      <c r="AH16" s="14"/>
    </row>
    <row r="17" spans="1:34" ht="15">
      <c r="A17" s="1"/>
      <c r="B17" s="66" t="str">
        <f>IF(AND('First Stage'!O50=3,'First Stage'!O51=3,'First Stage'!O52=3,'First Stage'!O53=3),SUBSTITUTE('First Stage'!N51,"*",""),"Runner Up Group B")&amp;IF(C521=1,"*","")</f>
        <v>Runner Up Group B</v>
      </c>
      <c r="C17" s="7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6" t="str">
        <f>IF(AND('First Stage'!O38=3,'First Stage'!O39=3,'First Stage'!O40=3,'First Stage'!O41=3),SUBSTITUTE('First Stage'!N39,"*",""),"Runner Up Group A")&amp;IF(U521=1,"*","")</f>
        <v>Runner Up Group A</v>
      </c>
      <c r="U17" s="80"/>
      <c r="V17" s="1"/>
      <c r="AA17" s="14"/>
      <c r="AB17" s="14"/>
      <c r="AC17" s="93"/>
      <c r="AD17" s="14"/>
      <c r="AE17" s="14"/>
      <c r="AF17" s="14"/>
      <c r="AG17" s="14"/>
      <c r="AH17" s="14"/>
    </row>
    <row r="18" spans="1:33" ht="18" customHeight="1">
      <c r="A18" s="1"/>
      <c r="B18" s="68"/>
      <c r="C18" s="68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1"/>
      <c r="V18" s="1"/>
      <c r="AA18" s="14"/>
      <c r="AB18" s="14"/>
      <c r="AC18" s="93"/>
      <c r="AD18" s="14"/>
      <c r="AE18" s="14"/>
      <c r="AF18" s="14"/>
      <c r="AG18" s="14"/>
    </row>
    <row r="19" spans="1:33" ht="15">
      <c r="A19" s="1"/>
      <c r="B19" s="68"/>
      <c r="C19" s="68"/>
      <c r="D19" s="67"/>
      <c r="E19" s="71" t="s">
        <v>59</v>
      </c>
      <c r="F19" s="67"/>
      <c r="G19" s="67"/>
      <c r="H19" s="32" t="str">
        <f>IF(OR(AND(F14="",F24=""),AND(F14=F24,F520="",F528="")),"Winner QF1",IF(F14=F24,IF(F520&gt;F528,SUBSTITUTE(E14,"*",""),SUBSTITUTE(E24,"*","")),IF(F14&gt;F24,SUBSTITUTE(E14,"*",""),SUBSTITUTE(E24,"*",""))))&amp;IF(I525=1,"*","")</f>
        <v>Winner QF1</v>
      </c>
      <c r="I19" s="80"/>
      <c r="J19" s="67"/>
      <c r="K19" s="67"/>
      <c r="L19" s="67"/>
      <c r="M19" s="67"/>
      <c r="N19" s="32" t="str">
        <f>IF(OR(AND(R14="",R24=""),AND(R14=R24,R520="",R528="")),"Winner QF3",IF(R14=R24,IF(R520&gt;R528,SUBSTITUTE(Q14,"*",""),SUBSTITUTE(Q24,"*","")),IF(R14&gt;R24,SUBSTITUTE(Q14,"*",""),SUBSTITUTE(Q24,"*",""))))&amp;IF(O525=1,"*","")</f>
        <v>Winner QF3</v>
      </c>
      <c r="O19" s="80"/>
      <c r="P19" s="72"/>
      <c r="Q19" s="71" t="s">
        <v>63</v>
      </c>
      <c r="R19" s="67"/>
      <c r="S19" s="67"/>
      <c r="T19" s="67"/>
      <c r="U19" s="1"/>
      <c r="V19" s="1"/>
      <c r="AA19" s="14"/>
      <c r="AB19" s="14"/>
      <c r="AC19" s="14"/>
      <c r="AD19" s="14"/>
      <c r="AE19" s="14"/>
      <c r="AF19" s="14"/>
      <c r="AG19" s="14"/>
    </row>
    <row r="20" spans="1:33" ht="14.25">
      <c r="A20" s="1"/>
      <c r="B20" s="68"/>
      <c r="C20" s="68"/>
      <c r="D20" s="67"/>
      <c r="E20" s="67"/>
      <c r="F20" s="67"/>
      <c r="G20" s="67"/>
      <c r="H20" s="67"/>
      <c r="I20" s="3"/>
      <c r="J20" s="67"/>
      <c r="K20" s="67"/>
      <c r="L20" s="67"/>
      <c r="M20" s="67"/>
      <c r="N20" s="67"/>
      <c r="O20" s="3"/>
      <c r="P20" s="67"/>
      <c r="Q20" s="67"/>
      <c r="R20" s="67"/>
      <c r="S20" s="67"/>
      <c r="T20" s="67"/>
      <c r="U20" s="1"/>
      <c r="V20" s="1"/>
      <c r="AA20" s="14"/>
      <c r="AC20" s="14"/>
      <c r="AD20" s="14"/>
      <c r="AE20" s="14"/>
      <c r="AF20" s="14"/>
      <c r="AG20" s="14"/>
    </row>
    <row r="21" spans="1:33" ht="14.25">
      <c r="A21" s="1"/>
      <c r="B21" s="68"/>
      <c r="C21" s="6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1"/>
      <c r="V21" s="1"/>
      <c r="AA21" s="14"/>
      <c r="AD21" s="14"/>
      <c r="AE21" s="14"/>
      <c r="AF21" s="14"/>
      <c r="AG21" s="14"/>
    </row>
    <row r="22" spans="1:33" ht="15">
      <c r="A22" s="1"/>
      <c r="B22" s="66" t="str">
        <f>IF(AND('First Stage'!O63=3,'First Stage'!O64=3,'First Stage'!O65=3,'First Stage'!O66=3),SUBSTITUTE('First Stage'!N63,"*",""),"Winner C")&amp;IF(C528=1,"*","")</f>
        <v>Winner C</v>
      </c>
      <c r="C22" s="79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32" t="str">
        <f>IF(AND('First Stage'!O76=3,'First Stage'!O77=3,'First Stage'!O78=3,'First Stage'!O79=3),SUBSTITUTE('First Stage'!N76,"*",""),"Winner D")&amp;IF(U528=1,"*","")</f>
        <v>Winner D</v>
      </c>
      <c r="U22" s="80"/>
      <c r="V22" s="1"/>
      <c r="AA22" s="14"/>
      <c r="AD22" s="14"/>
      <c r="AE22" s="14"/>
      <c r="AF22" s="14"/>
      <c r="AG22" s="14"/>
    </row>
    <row r="23" spans="1:22" ht="15">
      <c r="A23" s="1"/>
      <c r="B23" s="68"/>
      <c r="C23" s="94"/>
      <c r="D23" s="67"/>
      <c r="E23" s="67"/>
      <c r="F23" s="3"/>
      <c r="G23" s="67"/>
      <c r="H23" s="67"/>
      <c r="I23" s="67"/>
      <c r="J23" s="67"/>
      <c r="K23" s="32" t="str">
        <f>IF(OR(AND(I19="",I40=""),AND(I19=I40,I525="",I544="")),"Winner SF1",IF(I19=I40,IF(I525&gt;I544,SUBSTITUTE(H19,"*",""),SUBSTITUTE(H40,"*","")),IF(I19&gt;I40,SUBSTITUTE(H19,"*",""),SUBSTITUTE(H40,"*",""))))&amp;IF(L529=1,"**","")</f>
        <v>Winner SF1</v>
      </c>
      <c r="L23" s="80"/>
      <c r="M23" s="67"/>
      <c r="N23" s="67"/>
      <c r="O23" s="67"/>
      <c r="P23" s="67"/>
      <c r="Q23" s="67"/>
      <c r="R23" s="3"/>
      <c r="S23" s="67"/>
      <c r="T23" s="67"/>
      <c r="U23" s="3"/>
      <c r="V23" s="1"/>
    </row>
    <row r="24" spans="1:22" ht="15">
      <c r="A24" s="1"/>
      <c r="B24" s="69" t="s">
        <v>52</v>
      </c>
      <c r="C24" s="68"/>
      <c r="D24" s="67"/>
      <c r="E24" s="32" t="str">
        <f>IF(OR(AND(C22="",C27=""),AND(C22=C27,C528="",C531="")),"Winner Match 2",IF(C22=C27,IF(C528&gt;C531,SUBSTITUTE(B22,"*",""),SUBSTITUTE(B27,"*","")),IF(C22&gt;C27,SUBSTITUTE(B22,"*",""),SUBSTITUTE(B27,"*",""))))&amp;IF(F528=1,"*","")</f>
        <v>Winner Match 2</v>
      </c>
      <c r="F24" s="80"/>
      <c r="G24" s="67"/>
      <c r="H24" s="67"/>
      <c r="I24" s="67"/>
      <c r="J24" s="67"/>
      <c r="K24" s="67"/>
      <c r="L24" s="3"/>
      <c r="M24" s="67"/>
      <c r="N24" s="67"/>
      <c r="O24" s="67"/>
      <c r="P24" s="67"/>
      <c r="Q24" s="32" t="str">
        <f>IF(OR(AND(U22="",U27=""),AND(U22=U27,U528="",U531="")),"Winner Match 6",IF(U22=U27,IF(U528&gt;U531,SUBSTITUTE(T22,"*",""),SUBSTITUTE(T27,"*","")),IF(U22&gt;U27,SUBSTITUTE(T22,"*",""),SUBSTITUTE(T27,"*",""))))&amp;IF(R528=1,"*","")</f>
        <v>Winner Match 6</v>
      </c>
      <c r="R24" s="80"/>
      <c r="S24" s="67"/>
      <c r="T24" s="69" t="s">
        <v>56</v>
      </c>
      <c r="U24" s="1"/>
      <c r="V24" s="1"/>
    </row>
    <row r="25" spans="1:22" ht="6.75" customHeight="1">
      <c r="A25" s="1"/>
      <c r="B25" s="68"/>
      <c r="C25" s="68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1"/>
      <c r="V25" s="1"/>
    </row>
    <row r="26" spans="1:22" ht="14.25">
      <c r="A26" s="1"/>
      <c r="B26" s="68"/>
      <c r="C26" s="94"/>
      <c r="D26" s="67"/>
      <c r="E26" s="67"/>
      <c r="F26" s="67"/>
      <c r="G26" s="67"/>
      <c r="H26" s="67"/>
      <c r="I26" s="67"/>
      <c r="J26" s="67"/>
      <c r="K26" s="73"/>
      <c r="L26" s="67"/>
      <c r="M26" s="67"/>
      <c r="N26" s="67"/>
      <c r="O26" s="67"/>
      <c r="P26" s="67"/>
      <c r="Q26" s="67"/>
      <c r="R26" s="67"/>
      <c r="S26" s="67"/>
      <c r="T26" s="67"/>
      <c r="U26" s="3"/>
      <c r="V26" s="1"/>
    </row>
    <row r="27" spans="1:22" ht="15">
      <c r="A27" s="1"/>
      <c r="B27" s="66" t="str">
        <f>IF(AND('First Stage'!O76=3,'First Stage'!O77=3,'First Stage'!O78=3,'First Stage'!O79=3),SUBSTITUTE('First Stage'!N77,"*",""),"Runner Up Group D")&amp;IF(C531=1,"*","")</f>
        <v>Runner Up Group D</v>
      </c>
      <c r="C27" s="79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6" t="str">
        <f>IF(AND('First Stage'!O63=3,'First Stage'!O64=3,'First Stage'!O65=3,'First Stage'!O66=3),SUBSTITUTE('First Stage'!N64,"*",""),"Runner Up Group C")&amp;IF(U531=1,"*","")</f>
        <v>Runner Up Group C</v>
      </c>
      <c r="U27" s="80"/>
      <c r="V27" s="1"/>
    </row>
    <row r="28" spans="1:22" ht="14.25">
      <c r="A28" s="1"/>
      <c r="B28" s="68"/>
      <c r="C28" s="68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1"/>
      <c r="V28" s="1"/>
    </row>
    <row r="29" spans="1:22" ht="14.25">
      <c r="A29" s="1"/>
      <c r="B29" s="68"/>
      <c r="C29" s="68"/>
      <c r="D29" s="67"/>
      <c r="E29" s="67"/>
      <c r="F29" s="67"/>
      <c r="G29" s="67"/>
      <c r="H29" s="71" t="s">
        <v>61</v>
      </c>
      <c r="I29" s="67"/>
      <c r="J29" s="67"/>
      <c r="K29" s="67"/>
      <c r="L29" s="67"/>
      <c r="M29" s="67"/>
      <c r="N29" s="71" t="s">
        <v>62</v>
      </c>
      <c r="O29" s="67"/>
      <c r="P29" s="67"/>
      <c r="Q29" s="67"/>
      <c r="R29" s="67"/>
      <c r="S29" s="67"/>
      <c r="T29" s="67"/>
      <c r="U29" s="1"/>
      <c r="V29" s="1"/>
    </row>
    <row r="30" spans="1:22" ht="14.25">
      <c r="A30" s="1"/>
      <c r="B30" s="68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1"/>
      <c r="V30" s="1"/>
    </row>
    <row r="31" spans="1:22" ht="14.25">
      <c r="A31" s="1"/>
      <c r="B31" s="68"/>
      <c r="C31" s="6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"/>
      <c r="V31" s="1"/>
    </row>
    <row r="32" spans="1:22" ht="14.25">
      <c r="A32" s="1"/>
      <c r="B32" s="68"/>
      <c r="C32" s="6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1"/>
      <c r="V32" s="1"/>
    </row>
    <row r="33" spans="1:22" ht="15">
      <c r="A33" s="1"/>
      <c r="B33" s="66" t="str">
        <f>IF(AND('First Stage'!O89=3,'First Stage'!O90=3,'First Stage'!O91=3,'First Stage'!O92=3),SUBSTITUTE('First Stage'!N89,"*",""),"Winner E")&amp;IF(C539=1,"*","")</f>
        <v>Winner E</v>
      </c>
      <c r="C33" s="79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32" t="str">
        <f>IF(AND('First Stage'!O102=3,'First Stage'!O103=3,'First Stage'!O104=3,'First Stage'!O105=3),SUBSTITUTE('First Stage'!N102,"*",""),"Winner F")&amp;IF(U539=1,"*","")</f>
        <v>Winner F</v>
      </c>
      <c r="U33" s="80"/>
      <c r="V33" s="1"/>
    </row>
    <row r="34" spans="1:22" ht="14.25">
      <c r="A34" s="1"/>
      <c r="B34" s="68"/>
      <c r="C34" s="94"/>
      <c r="D34" s="67"/>
      <c r="E34" s="67"/>
      <c r="F34" s="67"/>
      <c r="G34" s="67"/>
      <c r="H34" s="67"/>
      <c r="I34" s="67"/>
      <c r="J34" s="67"/>
      <c r="K34" s="67"/>
      <c r="L34" s="3"/>
      <c r="M34" s="67"/>
      <c r="N34" s="67"/>
      <c r="O34" s="67"/>
      <c r="P34" s="67"/>
      <c r="Q34" s="67"/>
      <c r="R34" s="67"/>
      <c r="S34" s="67"/>
      <c r="T34" s="67"/>
      <c r="U34" s="3"/>
      <c r="V34" s="1"/>
    </row>
    <row r="35" spans="1:22" ht="15">
      <c r="A35" s="1"/>
      <c r="B35" s="69" t="s">
        <v>53</v>
      </c>
      <c r="C35" s="68"/>
      <c r="D35" s="67"/>
      <c r="E35" s="32" t="str">
        <f>IF(OR(AND(C33="",C38=""),AND(C33=C38,C539="",C542="")),"Winner Match 3",IF(C33=C38,IF(C539&gt;C542,SUBSTITUTE(B33,"*",""),SUBSTITUTE(B38,"*","")),IF(C33&gt;C38,SUBSTITUTE(B33,"*",""),SUBSTITUTE(B38,"*",""))))&amp;IF(F541=1,"*","")</f>
        <v>Winner Match 3</v>
      </c>
      <c r="F35" s="80"/>
      <c r="G35" s="67"/>
      <c r="H35" s="67"/>
      <c r="I35" s="67"/>
      <c r="J35" s="67"/>
      <c r="K35" s="32" t="str">
        <f>IF(OR(AND(O19="",O40=""),AND(O19=O40,O525="",O544="")),"Winner SF2",IF(O19=O40,IF(O525&gt;O544,SUBSTITUTE(N19,"*",""),SUBSTITUTE(N40,"*","")),IF(O19&gt;O40,SUBSTITUTE(N19,"*",""),SUBSTITUTE(N40,"*",""))))&amp;IF(L539=1,"**","")</f>
        <v>Winner SF2</v>
      </c>
      <c r="L35" s="80"/>
      <c r="M35" s="67"/>
      <c r="N35" s="67"/>
      <c r="O35" s="67"/>
      <c r="P35" s="67"/>
      <c r="Q35" s="32" t="str">
        <f>IF(OR(AND(U33="",U38=""),AND(U33=U38,U539="",U542="")),"Winner Match 7",IF(U33=U38,IF(U539&gt;U542,SUBSTITUTE(T33,"*",""),SUBSTITUTE(T38,"*","")),IF(U33&gt;U38,SUBSTITUTE(T33,"*",""),SUBSTITUTE(T38,"*",""))))&amp;IF(R541=1,"*","")</f>
        <v>Winner Match 7</v>
      </c>
      <c r="R35" s="80"/>
      <c r="S35" s="67"/>
      <c r="T35" s="69" t="s">
        <v>57</v>
      </c>
      <c r="U35" s="1"/>
      <c r="V35" s="1"/>
    </row>
    <row r="36" spans="1:22" ht="6" customHeight="1">
      <c r="A36" s="1"/>
      <c r="B36" s="68"/>
      <c r="C36" s="68"/>
      <c r="D36" s="67"/>
      <c r="E36" s="67"/>
      <c r="F36" s="3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3"/>
      <c r="S36" s="67"/>
      <c r="T36" s="67"/>
      <c r="U36" s="1"/>
      <c r="V36" s="1"/>
    </row>
    <row r="37" spans="1:22" ht="14.25">
      <c r="A37" s="1"/>
      <c r="B37" s="68"/>
      <c r="C37" s="9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3"/>
      <c r="V37" s="1"/>
    </row>
    <row r="38" spans="1:22" ht="15">
      <c r="A38" s="1"/>
      <c r="B38" s="66" t="str">
        <f>IF(AND('First Stage'!O102=3,'First Stage'!O103=3,'First Stage'!O104=3,'First Stage'!O105=3),SUBSTITUTE('First Stage'!N103,"*",""),"Runner Up Group F")&amp;IF(C542=1,"*","")</f>
        <v>Runner Up Group F</v>
      </c>
      <c r="C38" s="79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6" t="str">
        <f>IF(AND('First Stage'!O89=3,'First Stage'!O90=3,'First Stage'!O91=3,'First Stage'!O92=3),SUBSTITUTE('First Stage'!N90,"*",""),"Runner Up Group E")&amp;IF(U542=1,"*","")</f>
        <v>Runner Up Group E</v>
      </c>
      <c r="U38" s="80"/>
      <c r="V38" s="1"/>
    </row>
    <row r="39" spans="1:22" ht="14.25">
      <c r="A39" s="1"/>
      <c r="B39" s="68"/>
      <c r="C39" s="68"/>
      <c r="D39" s="67"/>
      <c r="E39" s="67"/>
      <c r="F39" s="67"/>
      <c r="G39" s="67"/>
      <c r="H39" s="67"/>
      <c r="I39" s="3"/>
      <c r="J39" s="67"/>
      <c r="K39" s="67"/>
      <c r="L39" s="67"/>
      <c r="M39" s="67"/>
      <c r="N39" s="67"/>
      <c r="O39" s="3"/>
      <c r="P39" s="67"/>
      <c r="Q39" s="67"/>
      <c r="R39" s="67"/>
      <c r="S39" s="67"/>
      <c r="T39" s="67"/>
      <c r="U39" s="1"/>
      <c r="V39" s="1"/>
    </row>
    <row r="40" spans="1:22" ht="15">
      <c r="A40" s="1"/>
      <c r="B40" s="68"/>
      <c r="C40" s="68"/>
      <c r="D40" s="67"/>
      <c r="E40" s="71" t="s">
        <v>60</v>
      </c>
      <c r="F40" s="67"/>
      <c r="G40" s="67"/>
      <c r="H40" s="32" t="str">
        <f>IF(OR(AND(F35="",F45=""),AND(F35=F45,F541="",F549="")),"Winner QF2",IF(F35=F45,IF(F541&gt;F549,SUBSTITUTE(E35,"*",""),SUBSTITUTE(E45,"*","")),IF(F35&gt;F45,SUBSTITUTE(E35,"*",""),SUBSTITUTE(E45,"*",""))))&amp;IF(I544=1,"*","")</f>
        <v>Winner QF2</v>
      </c>
      <c r="I40" s="80"/>
      <c r="J40" s="67"/>
      <c r="K40" s="67"/>
      <c r="L40" s="67"/>
      <c r="M40" s="67"/>
      <c r="N40" s="32" t="str">
        <f>IF(OR(AND(R35="",R45=""),AND(R35=R45,R541="",R549="")),"Winner QF4",IF(R35=R45,IF(R541&gt;R549,SUBSTITUTE(Q35,"*",""),SUBSTITUTE(Q45,"*","")),IF(R35&gt;R45,SUBSTITUTE(Q35,"*",""),SUBSTITUTE(Q45,"*",""))))&amp;IF(O544=1,"*","")</f>
        <v>Winner QF4</v>
      </c>
      <c r="O40" s="80"/>
      <c r="P40" s="67"/>
      <c r="Q40" s="71" t="s">
        <v>64</v>
      </c>
      <c r="R40" s="67"/>
      <c r="S40" s="67"/>
      <c r="T40" s="67"/>
      <c r="U40" s="1"/>
      <c r="V40" s="1"/>
    </row>
    <row r="41" spans="1:22" ht="14.25">
      <c r="A41" s="1"/>
      <c r="B41" s="68"/>
      <c r="C41" s="68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1"/>
      <c r="V41" s="1"/>
    </row>
    <row r="42" spans="1:22" ht="14.25">
      <c r="A42" s="1"/>
      <c r="B42" s="68"/>
      <c r="C42" s="68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1"/>
      <c r="V42" s="1"/>
    </row>
    <row r="43" spans="1:22" ht="15">
      <c r="A43" s="1"/>
      <c r="B43" s="66" t="str">
        <f>IF(AND('First Stage'!O115=3,'First Stage'!O116=3,'First Stage'!O117=3,'First Stage'!O118=3),SUBSTITUTE('First Stage'!N115,"*",""),"Winner G")&amp;IF(C549=1,"*","")</f>
        <v>Winner G</v>
      </c>
      <c r="C43" s="79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32" t="str">
        <f>IF(AND('First Stage'!O128=3,'First Stage'!O129=3,'First Stage'!O130=3,'First Stage'!O131=3),SUBSTITUTE('First Stage'!N128,"*",""),"Winner H")&amp;IF(U549=1,"*","")</f>
        <v>Winner H</v>
      </c>
      <c r="U43" s="80"/>
      <c r="V43" s="1"/>
    </row>
    <row r="44" spans="1:22" ht="14.25">
      <c r="A44" s="1"/>
      <c r="B44" s="68"/>
      <c r="C44" s="94"/>
      <c r="D44" s="67"/>
      <c r="E44" s="67"/>
      <c r="F44" s="3">
        <v>3</v>
      </c>
      <c r="G44" s="67"/>
      <c r="H44" s="67"/>
      <c r="I44" s="67"/>
      <c r="J44" s="67"/>
      <c r="L44" s="67"/>
      <c r="M44" s="67"/>
      <c r="N44" s="67"/>
      <c r="O44" s="67"/>
      <c r="P44" s="67"/>
      <c r="Q44" s="67"/>
      <c r="R44" s="3"/>
      <c r="S44" s="67"/>
      <c r="T44" s="67"/>
      <c r="U44" s="3"/>
      <c r="V44" s="1"/>
    </row>
    <row r="45" spans="1:22" ht="15">
      <c r="A45" s="1"/>
      <c r="B45" s="69" t="s">
        <v>54</v>
      </c>
      <c r="C45" s="68"/>
      <c r="D45" s="67"/>
      <c r="E45" s="32" t="str">
        <f>IF(OR(AND(C43="",C48=""),AND(C43=C48,C549="",C552="")),"Winner Match 4",IF(C43=C48,IF(C549&gt;C552,SUBSTITUTE(B43,"*",""),SUBSTITUTE(B48,"*","")),IF(C43&gt;C48,SUBSTITUTE(B43,"*",""),SUBSTITUTE(B48,"*",""))))&amp;IF(F549=1,"*","")</f>
        <v>Winner Match 4</v>
      </c>
      <c r="F45" s="80"/>
      <c r="G45" s="67"/>
      <c r="H45" s="67"/>
      <c r="I45" s="67"/>
      <c r="J45" s="67"/>
      <c r="K45" s="71" t="str">
        <f>IF(OR(AND(I19="",I40=""),AND(I19=I40,I525="",I544="")),"Looser SF1",IF(I19=I40,IF(I525&gt;I544,SUBSTITUTE(H40,"*",""),SUBSTITUTE(H19,"*","")),IF(I19&gt;I40,SUBSTITUTE(H40,"*",""),SUBSTITUTE(H19,"*",""))))&amp;IF(L551=1,"**","")</f>
        <v>Looser SF1</v>
      </c>
      <c r="L45" s="80"/>
      <c r="M45" s="67"/>
      <c r="N45" s="67"/>
      <c r="O45" s="67"/>
      <c r="P45" s="67"/>
      <c r="Q45" s="32" t="str">
        <f>IF(OR(AND(U43="",U48=""),AND(U43=U48,U549="",U552="")),"Winner Match 8",IF(U43=U48,IF(U549&gt;U552,SUBSTITUTE(T43,"*",""),SUBSTITUTE(T48,"*","")),IF(U43&gt;U48,SUBSTITUTE(T43,"*",""),SUBSTITUTE(T48,"*",""))))&amp;IF(R549=1,"*","")</f>
        <v>Winner Match 8</v>
      </c>
      <c r="R45" s="80"/>
      <c r="S45" s="67"/>
      <c r="T45" s="69" t="s">
        <v>58</v>
      </c>
      <c r="U45" s="1"/>
      <c r="V45" s="1"/>
    </row>
    <row r="46" spans="1:22" ht="4.5" customHeight="1">
      <c r="A46" s="1"/>
      <c r="B46" s="68"/>
      <c r="C46" s="68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1"/>
      <c r="V46" s="1"/>
    </row>
    <row r="47" spans="1:22" ht="14.25">
      <c r="A47" s="1"/>
      <c r="B47" s="68"/>
      <c r="C47" s="94"/>
      <c r="D47" s="67"/>
      <c r="E47" s="67"/>
      <c r="F47" s="67"/>
      <c r="G47" s="67"/>
      <c r="H47" s="67"/>
      <c r="I47" s="67"/>
      <c r="J47" s="67"/>
      <c r="K47" s="92"/>
      <c r="L47" s="67"/>
      <c r="M47" s="67"/>
      <c r="N47" s="96" t="str">
        <f>IF(OR(AND(L45="",L49=""),AND(L45=L49,L551="",L553="")),"Winner Third Place",IF(L45=L49,IF(L551&gt;L553,SUBSTITUTE(K45,"*",""),SUBSTITUTE(K49,"*","")),IF(L45&gt;L49,SUBSTITUTE(K45,"*",""),SUBSTITUTE(K49,"*",""))))</f>
        <v>Winner Third Place</v>
      </c>
      <c r="O47" s="67"/>
      <c r="P47" s="67"/>
      <c r="Q47" s="67"/>
      <c r="R47" s="67"/>
      <c r="S47" s="67"/>
      <c r="T47" s="67"/>
      <c r="U47" s="3"/>
      <c r="V47" s="1"/>
    </row>
    <row r="48" spans="1:22" ht="15">
      <c r="A48" s="1"/>
      <c r="B48" s="66" t="str">
        <f>IF(AND('First Stage'!O128=3,'First Stage'!O129=3,'First Stage'!O130=3,'First Stage'!O131=3),SUBSTITUTE('First Stage'!N129,"*",""),"Runner Up Group H")&amp;IF(C552=1,"*","")</f>
        <v>Runner Up Group H</v>
      </c>
      <c r="C48" s="79"/>
      <c r="D48" s="67"/>
      <c r="E48" s="67"/>
      <c r="F48" s="67"/>
      <c r="G48" s="67"/>
      <c r="H48" s="67"/>
      <c r="I48" s="67"/>
      <c r="J48" s="67"/>
      <c r="K48" s="71"/>
      <c r="L48" s="67"/>
      <c r="M48" s="67"/>
      <c r="N48" s="96"/>
      <c r="O48" s="67"/>
      <c r="P48" s="67"/>
      <c r="Q48" s="67"/>
      <c r="R48" s="67"/>
      <c r="S48" s="67"/>
      <c r="T48" s="66" t="str">
        <f>IF(AND('First Stage'!O115=3,'First Stage'!O116=3,'First Stage'!O117=3,'First Stage'!O118=3),SUBSTITUTE('First Stage'!N116,"*",""),"Runner Up Group G")&amp;IF(U552=1,"*","")</f>
        <v>Runner Up Group G</v>
      </c>
      <c r="U48" s="80"/>
      <c r="V48" s="1"/>
    </row>
    <row r="49" spans="1:22" ht="15">
      <c r="A49" s="1"/>
      <c r="B49" s="68"/>
      <c r="C49" s="68"/>
      <c r="D49" s="67"/>
      <c r="E49" s="67"/>
      <c r="F49" s="67"/>
      <c r="G49" s="67"/>
      <c r="H49" s="67"/>
      <c r="I49" s="67"/>
      <c r="J49" s="67"/>
      <c r="K49" s="71" t="str">
        <f>IF(OR(AND(O19="",O40=""),AND(O19=O40,O525="",O544="")),"Looser SF2",IF(O19=O40,IF(O525&gt;O544,SUBSTITUTE(N40,"*",""),SUBSTITUTE(N19,"*","")),IF(O19&gt;O40,SUBSTITUTE(N40,"*",""),SUBSTITUTE(N19,"*",""))))&amp;IF(L553=1,"**","")</f>
        <v>Looser SF2</v>
      </c>
      <c r="L49" s="80"/>
      <c r="M49" s="67"/>
      <c r="N49" s="67"/>
      <c r="O49" s="67"/>
      <c r="P49" s="67"/>
      <c r="Q49" s="67"/>
      <c r="R49" s="67"/>
      <c r="S49" s="67"/>
      <c r="T49" s="67"/>
      <c r="U49" s="1"/>
      <c r="V49" s="1"/>
    </row>
    <row r="50" spans="1:22" ht="14.25">
      <c r="A50" s="1"/>
      <c r="B50" s="68"/>
      <c r="C50" s="68"/>
      <c r="D50" s="67"/>
      <c r="E50" s="67"/>
      <c r="F50" s="67"/>
      <c r="G50" s="67"/>
      <c r="H50" s="67"/>
      <c r="I50" s="67"/>
      <c r="J50" s="67"/>
      <c r="K50" s="92"/>
      <c r="L50" s="67"/>
      <c r="M50" s="67"/>
      <c r="N50" s="67"/>
      <c r="O50" s="67"/>
      <c r="P50" s="67"/>
      <c r="Q50" s="67"/>
      <c r="R50" s="67"/>
      <c r="S50" s="67"/>
      <c r="T50" s="67"/>
      <c r="U50" s="1"/>
      <c r="V50" s="1"/>
    </row>
    <row r="51" spans="1:22" ht="14.25">
      <c r="A51" s="1"/>
      <c r="B51" s="67">
        <f>IF(X12="y","** winner after penalty shoot-out","")</f>
      </c>
      <c r="C51" s="67"/>
      <c r="D51" s="67"/>
      <c r="E51" s="67"/>
      <c r="F51" s="67"/>
      <c r="G51" s="67"/>
      <c r="H51" s="67"/>
      <c r="I51" s="67"/>
      <c r="J51" s="67"/>
      <c r="K51" s="92"/>
      <c r="L51" s="67"/>
      <c r="M51" s="67"/>
      <c r="N51" s="67"/>
      <c r="O51" s="67"/>
      <c r="P51" s="67"/>
      <c r="Q51" s="67"/>
      <c r="R51" s="67"/>
      <c r="S51" s="67"/>
      <c r="T51" s="67"/>
      <c r="U51" s="1"/>
      <c r="V51" s="1"/>
    </row>
    <row r="52" spans="1:22" ht="14.25">
      <c r="A52" s="1"/>
      <c r="B52" s="67">
        <f>IF(X11="y","* qualified after penalty shoot-out","")</f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1"/>
      <c r="V52" s="1"/>
    </row>
    <row r="53" spans="1:22" ht="14.25">
      <c r="A53" s="1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6"/>
      <c r="F64" s="17"/>
      <c r="G64" s="1"/>
      <c r="H64" s="53" t="s">
        <v>89</v>
      </c>
      <c r="I64" s="67"/>
      <c r="J64" s="67"/>
      <c r="K64" s="34" t="str">
        <f>B12</f>
        <v>Winner A</v>
      </c>
      <c r="L64" s="77">
        <f>IF(C12="","",C12)</f>
      </c>
      <c r="M64" s="78">
        <f>IF(C17="","",C17)</f>
      </c>
      <c r="N64" s="52" t="str">
        <f>B17</f>
        <v>Runner Up Group B</v>
      </c>
      <c r="O64" s="67"/>
      <c r="P64" s="71">
        <v>1</v>
      </c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6"/>
      <c r="F65" s="17"/>
      <c r="G65" s="1"/>
      <c r="H65" s="58" t="s">
        <v>88</v>
      </c>
      <c r="I65" s="74"/>
      <c r="J65" s="74"/>
      <c r="K65" s="62" t="str">
        <f>B22</f>
        <v>Winner C</v>
      </c>
      <c r="L65" s="77">
        <f>IF(C22="","",C22)</f>
      </c>
      <c r="M65" s="78">
        <f>IF(C27="","",C27)</f>
      </c>
      <c r="N65" s="57" t="str">
        <f>B27</f>
        <v>Runner Up Group D</v>
      </c>
      <c r="O65" s="74"/>
      <c r="P65" s="83">
        <v>2</v>
      </c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6"/>
      <c r="F66" s="17"/>
      <c r="G66" s="1"/>
      <c r="H66" s="53" t="s">
        <v>87</v>
      </c>
      <c r="I66" s="67"/>
      <c r="J66" s="67"/>
      <c r="K66" s="34" t="str">
        <f>T12</f>
        <v>Winner B</v>
      </c>
      <c r="L66" s="77">
        <f>IF(U12="","",U12)</f>
      </c>
      <c r="M66" s="78">
        <f>IF(U17="","",U17)</f>
      </c>
      <c r="N66" s="52" t="str">
        <f>T17</f>
        <v>Runner Up Group A</v>
      </c>
      <c r="O66" s="67"/>
      <c r="P66" s="71">
        <v>3</v>
      </c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6"/>
      <c r="F67" s="17"/>
      <c r="G67" s="1"/>
      <c r="H67" s="58" t="s">
        <v>86</v>
      </c>
      <c r="I67" s="74"/>
      <c r="J67" s="74"/>
      <c r="K67" s="62" t="str">
        <f>T22</f>
        <v>Winner D</v>
      </c>
      <c r="L67" s="77">
        <f>IF(U22="","",U22)</f>
      </c>
      <c r="M67" s="78">
        <f>IF(U27="","",U27)</f>
      </c>
      <c r="N67" s="57" t="str">
        <f>T27</f>
        <v>Runner Up Group C</v>
      </c>
      <c r="O67" s="74"/>
      <c r="P67" s="83">
        <v>4</v>
      </c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6"/>
      <c r="F68" s="17"/>
      <c r="G68" s="1"/>
      <c r="H68" s="53" t="s">
        <v>73</v>
      </c>
      <c r="I68" s="67"/>
      <c r="J68" s="67"/>
      <c r="K68" s="34" t="str">
        <f>B33</f>
        <v>Winner E</v>
      </c>
      <c r="L68" s="77">
        <f>IF(C33="","",C33)</f>
      </c>
      <c r="M68" s="78">
        <f>IF(C38="","",C38)</f>
      </c>
      <c r="N68" s="52" t="str">
        <f>B38</f>
        <v>Runner Up Group F</v>
      </c>
      <c r="O68" s="67"/>
      <c r="P68" s="71">
        <v>5</v>
      </c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6"/>
      <c r="F69" s="17"/>
      <c r="G69" s="1"/>
      <c r="H69" s="58" t="s">
        <v>74</v>
      </c>
      <c r="I69" s="74"/>
      <c r="J69" s="74"/>
      <c r="K69" s="62" t="str">
        <f>B43</f>
        <v>Winner G</v>
      </c>
      <c r="L69" s="77">
        <f>IF(C43="","",C43)</f>
      </c>
      <c r="M69" s="78">
        <f>IF(C48="","",C48)</f>
      </c>
      <c r="N69" s="57" t="str">
        <f>B48</f>
        <v>Runner Up Group H</v>
      </c>
      <c r="O69" s="74"/>
      <c r="P69" s="83">
        <v>6</v>
      </c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6"/>
      <c r="F70" s="17"/>
      <c r="G70" s="1"/>
      <c r="H70" s="53" t="s">
        <v>75</v>
      </c>
      <c r="I70" s="67"/>
      <c r="J70" s="67"/>
      <c r="K70" s="34" t="str">
        <f>T33</f>
        <v>Winner F</v>
      </c>
      <c r="L70" s="77">
        <f>IF(U33="","",U33)</f>
      </c>
      <c r="M70" s="78">
        <f>IF(U38="","",U38)</f>
      </c>
      <c r="N70" s="52" t="str">
        <f>T38</f>
        <v>Runner Up Group E</v>
      </c>
      <c r="O70" s="67"/>
      <c r="P70" s="71">
        <v>7</v>
      </c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6"/>
      <c r="F71" s="17"/>
      <c r="G71" s="1"/>
      <c r="H71" s="58" t="s">
        <v>76</v>
      </c>
      <c r="I71" s="74"/>
      <c r="J71" s="74"/>
      <c r="K71" s="62" t="str">
        <f>T43</f>
        <v>Winner H</v>
      </c>
      <c r="L71" s="77">
        <f>IF(U43="","",U43)</f>
      </c>
      <c r="M71" s="78">
        <f>IF(U48="","",U48)</f>
      </c>
      <c r="N71" s="57" t="str">
        <f>T48</f>
        <v>Runner Up Group G</v>
      </c>
      <c r="O71" s="74"/>
      <c r="P71" s="83">
        <v>8</v>
      </c>
      <c r="Q71" s="1"/>
      <c r="R71" s="1"/>
      <c r="S71" s="1"/>
      <c r="T71" s="1"/>
      <c r="U71" s="1"/>
      <c r="V71" s="1"/>
    </row>
    <row r="72" spans="1:2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3"/>
      <c r="Q72" s="1"/>
      <c r="R72" s="1"/>
      <c r="S72" s="1"/>
      <c r="T72" s="1"/>
      <c r="U72" s="1"/>
      <c r="V72" s="1"/>
    </row>
    <row r="73" spans="1:2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3"/>
      <c r="Q73" s="1"/>
      <c r="R73" s="1"/>
      <c r="S73" s="1"/>
      <c r="T73" s="1"/>
      <c r="U73" s="1"/>
      <c r="V73" s="1"/>
    </row>
    <row r="74" spans="1:2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3"/>
      <c r="Q74" s="1"/>
      <c r="R74" s="1"/>
      <c r="S74" s="1"/>
      <c r="T74" s="1"/>
      <c r="U74" s="1"/>
      <c r="V74" s="1"/>
    </row>
    <row r="75" spans="1:2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3"/>
      <c r="Q75" s="1"/>
      <c r="R75" s="1"/>
      <c r="S75" s="1"/>
      <c r="T75" s="1"/>
      <c r="U75" s="1"/>
      <c r="V75" s="1"/>
    </row>
    <row r="76" spans="1:22" ht="28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8"/>
      <c r="M76" s="13"/>
      <c r="N76" s="1"/>
      <c r="O76" s="1"/>
      <c r="P76" s="13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7"/>
      <c r="G77" s="1"/>
      <c r="H77" s="53" t="s">
        <v>91</v>
      </c>
      <c r="I77" s="67"/>
      <c r="J77" s="67"/>
      <c r="K77" s="34" t="str">
        <f>E14</f>
        <v>Winner Match 1</v>
      </c>
      <c r="L77" s="81">
        <f>IF(F14="","",F14)</f>
      </c>
      <c r="M77" s="82">
        <f>IF(F24="","",F24)</f>
      </c>
      <c r="N77" s="52" t="str">
        <f>E24</f>
        <v>Winner Match 2</v>
      </c>
      <c r="O77" s="67"/>
      <c r="P77" s="75" t="s">
        <v>79</v>
      </c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7"/>
      <c r="G78" s="1"/>
      <c r="H78" s="58" t="s">
        <v>90</v>
      </c>
      <c r="I78" s="74"/>
      <c r="J78" s="74"/>
      <c r="K78" s="62" t="str">
        <f>E35</f>
        <v>Winner Match 3</v>
      </c>
      <c r="L78" s="81">
        <f>IF(F35="","",F35)</f>
      </c>
      <c r="M78" s="82">
        <f>IF(F45="","",F45)</f>
      </c>
      <c r="N78" s="57" t="str">
        <f>E45</f>
        <v>Winner Match 4</v>
      </c>
      <c r="O78" s="74"/>
      <c r="P78" s="76" t="s">
        <v>80</v>
      </c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7"/>
      <c r="G79" s="1"/>
      <c r="H79" s="53" t="s">
        <v>93</v>
      </c>
      <c r="I79" s="67"/>
      <c r="J79" s="67"/>
      <c r="K79" s="34" t="str">
        <f>Q14</f>
        <v>Winner Match 5</v>
      </c>
      <c r="L79" s="81">
        <f>IF(R14="","",R14)</f>
      </c>
      <c r="M79" s="82">
        <f>IF(R24="","",R24)</f>
      </c>
      <c r="N79" s="52" t="str">
        <f>Q24</f>
        <v>Winner Match 6</v>
      </c>
      <c r="O79" s="67"/>
      <c r="P79" s="75" t="s">
        <v>63</v>
      </c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7"/>
      <c r="G80" s="1"/>
      <c r="H80" s="58" t="s">
        <v>94</v>
      </c>
      <c r="I80" s="74"/>
      <c r="J80" s="74"/>
      <c r="K80" s="62" t="str">
        <f>Q35</f>
        <v>Winner Match 7</v>
      </c>
      <c r="L80" s="81">
        <f>IF(R35="","",R35)</f>
      </c>
      <c r="M80" s="82">
        <f>IF(R45="","",R45)</f>
      </c>
      <c r="N80" s="57" t="str">
        <f>Q45</f>
        <v>Winner Match 8</v>
      </c>
      <c r="O80" s="74"/>
      <c r="P80" s="76" t="s">
        <v>64</v>
      </c>
      <c r="Q80" s="1"/>
      <c r="R80" s="1"/>
      <c r="S80" s="1"/>
      <c r="T80" s="1"/>
      <c r="U80" s="1"/>
      <c r="V80" s="1"/>
    </row>
    <row r="81" spans="1:22" ht="14.25">
      <c r="A81" s="1"/>
      <c r="B81" s="1"/>
      <c r="C81" s="1"/>
      <c r="D81" s="1"/>
      <c r="E81" s="1"/>
      <c r="F81" s="1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9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8"/>
      <c r="M84" s="13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7"/>
      <c r="G85" s="1"/>
      <c r="H85" s="53" t="s">
        <v>78</v>
      </c>
      <c r="I85" s="67"/>
      <c r="J85" s="67"/>
      <c r="K85" s="34" t="str">
        <f>H19</f>
        <v>Winner QF1</v>
      </c>
      <c r="L85" s="81">
        <f>IF(I19="","",I19)</f>
      </c>
      <c r="M85" s="82">
        <f>IF(I40="","",I40)</f>
      </c>
      <c r="N85" s="52" t="str">
        <f>H40</f>
        <v>Winner QF2</v>
      </c>
      <c r="O85" s="67"/>
      <c r="P85" s="75" t="s">
        <v>61</v>
      </c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7"/>
      <c r="G86" s="1"/>
      <c r="H86" s="58" t="s">
        <v>77</v>
      </c>
      <c r="I86" s="74"/>
      <c r="J86" s="74"/>
      <c r="K86" s="62" t="str">
        <f>N19</f>
        <v>Winner QF3</v>
      </c>
      <c r="L86" s="81">
        <f>IF(O19="","",O19)</f>
      </c>
      <c r="M86" s="82">
        <f>IF(O40="","",O40)</f>
      </c>
      <c r="N86" s="57" t="str">
        <f>N40</f>
        <v>Winner QF4</v>
      </c>
      <c r="O86" s="74"/>
      <c r="P86" s="76" t="s">
        <v>62</v>
      </c>
      <c r="Q86" s="1"/>
      <c r="R86" s="1"/>
      <c r="S86" s="1"/>
      <c r="T86" s="1"/>
      <c r="U86" s="1"/>
      <c r="V86" s="1"/>
    </row>
    <row r="87" spans="1:22" ht="14.25">
      <c r="A87" s="1"/>
      <c r="B87" s="1"/>
      <c r="C87" s="1"/>
      <c r="D87" s="1"/>
      <c r="E87" s="1"/>
      <c r="F87" s="1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9" customHeight="1">
      <c r="A88" s="1"/>
      <c r="B88" s="1"/>
      <c r="C88" s="1"/>
      <c r="D88" s="1"/>
      <c r="E88" s="1"/>
      <c r="F88" s="1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3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74" t="s">
        <v>99</v>
      </c>
      <c r="I91" s="74"/>
      <c r="J91" s="74"/>
      <c r="K91" s="74" t="str">
        <f>K45</f>
        <v>Looser SF1</v>
      </c>
      <c r="L91" s="82">
        <f>IF(L45="","",L45)</f>
      </c>
      <c r="M91" s="82">
        <f>IF(L49="","",L49)</f>
      </c>
      <c r="N91" s="76" t="str">
        <f>K49</f>
        <v>Looser SF2</v>
      </c>
      <c r="O91" s="95"/>
      <c r="P91" s="95"/>
      <c r="Q91" s="1"/>
      <c r="R91" s="1"/>
      <c r="S91" s="1"/>
      <c r="T91" s="1"/>
      <c r="U91" s="1"/>
      <c r="V91" s="1"/>
    </row>
    <row r="92" spans="1:2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33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8"/>
      <c r="M95" s="13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58" t="s">
        <v>81</v>
      </c>
      <c r="I96" s="74"/>
      <c r="J96" s="74"/>
      <c r="K96" s="62" t="str">
        <f>K23</f>
        <v>Winner SF1</v>
      </c>
      <c r="L96" s="81">
        <f>IF(L23="","",L23)</f>
      </c>
      <c r="M96" s="82">
        <f>IF(L35="","",L35)</f>
      </c>
      <c r="N96" s="57" t="str">
        <f>K35</f>
        <v>Winner SF2</v>
      </c>
      <c r="O96" s="74"/>
      <c r="P96" s="74"/>
      <c r="Q96" s="1"/>
      <c r="R96" s="1"/>
      <c r="S96" s="1"/>
      <c r="T96" s="1"/>
      <c r="U96" s="1"/>
      <c r="V96" s="1"/>
    </row>
    <row r="97" spans="1:2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8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s="86" customFormat="1" ht="14.25" hidden="1"/>
    <row r="451" s="86" customFormat="1" ht="14.25" hidden="1"/>
    <row r="452" s="86" customFormat="1" ht="14.25" hidden="1"/>
    <row r="453" s="86" customFormat="1" ht="14.25" hidden="1"/>
    <row r="454" s="86" customFormat="1" ht="14.25" hidden="1"/>
    <row r="455" s="86" customFormat="1" ht="14.25" hidden="1"/>
    <row r="456" s="86" customFormat="1" ht="14.25" hidden="1"/>
    <row r="457" s="86" customFormat="1" ht="14.25" hidden="1"/>
    <row r="458" s="86" customFormat="1" ht="14.25" hidden="1"/>
    <row r="459" s="86" customFormat="1" ht="14.25" hidden="1"/>
    <row r="460" s="86" customFormat="1" ht="14.25" hidden="1"/>
    <row r="461" s="86" customFormat="1" ht="14.25" hidden="1"/>
    <row r="462" s="86" customFormat="1" ht="14.25" hidden="1"/>
    <row r="463" s="86" customFormat="1" ht="14.25" hidden="1"/>
    <row r="464" s="86" customFormat="1" ht="14.25" hidden="1"/>
    <row r="465" s="86" customFormat="1" ht="14.25" hidden="1"/>
    <row r="466" s="86" customFormat="1" ht="14.25" hidden="1"/>
    <row r="467" s="86" customFormat="1" ht="14.25" hidden="1"/>
    <row r="468" s="86" customFormat="1" ht="14.25" hidden="1"/>
    <row r="469" s="86" customFormat="1" ht="14.25" hidden="1"/>
    <row r="470" s="86" customFormat="1" ht="14.25" hidden="1"/>
    <row r="471" s="86" customFormat="1" ht="14.25" hidden="1"/>
    <row r="472" s="86" customFormat="1" ht="14.25" hidden="1"/>
    <row r="473" s="86" customFormat="1" ht="14.25" hidden="1"/>
    <row r="474" s="86" customFormat="1" ht="14.25" hidden="1"/>
    <row r="475" s="86" customFormat="1" ht="14.25" hidden="1"/>
    <row r="476" s="86" customFormat="1" ht="14.25" hidden="1"/>
    <row r="477" s="86" customFormat="1" ht="14.25" hidden="1"/>
    <row r="478" s="86" customFormat="1" ht="14.25" hidden="1"/>
    <row r="479" s="86" customFormat="1" ht="14.25" hidden="1"/>
    <row r="480" s="86" customFormat="1" ht="14.25" hidden="1"/>
    <row r="481" s="86" customFormat="1" ht="14.25" hidden="1"/>
    <row r="482" s="86" customFormat="1" ht="14.25" hidden="1"/>
    <row r="483" s="86" customFormat="1" ht="14.25" hidden="1"/>
    <row r="484" s="86" customFormat="1" ht="14.25" hidden="1"/>
    <row r="485" s="86" customFormat="1" ht="14.25" hidden="1"/>
    <row r="486" s="86" customFormat="1" ht="14.25" hidden="1"/>
    <row r="487" s="86" customFormat="1" ht="14.25" hidden="1"/>
    <row r="488" s="86" customFormat="1" ht="14.25" hidden="1"/>
    <row r="489" s="86" customFormat="1" ht="14.25" hidden="1"/>
    <row r="490" s="86" customFormat="1" ht="14.25" hidden="1"/>
    <row r="491" s="86" customFormat="1" ht="14.25" hidden="1"/>
    <row r="492" s="86" customFormat="1" ht="14.25" hidden="1"/>
    <row r="493" s="86" customFormat="1" ht="14.25" hidden="1"/>
    <row r="494" s="86" customFormat="1" ht="14.25" hidden="1"/>
    <row r="495" s="86" customFormat="1" ht="14.25" hidden="1"/>
    <row r="496" s="86" customFormat="1" ht="14.25" hidden="1"/>
    <row r="497" s="86" customFormat="1" ht="14.25" hidden="1"/>
    <row r="498" s="86" customFormat="1" ht="14.25" hidden="1"/>
    <row r="499" s="86" customFormat="1" ht="14.25" hidden="1"/>
    <row r="500" s="86" customFormat="1" ht="14.25" hidden="1"/>
    <row r="501" s="86" customFormat="1" ht="14.25" hidden="1"/>
    <row r="502" s="86" customFormat="1" ht="14.25" hidden="1"/>
    <row r="503" s="86" customFormat="1" ht="14.25" hidden="1"/>
    <row r="504" s="86" customFormat="1" ht="14.25" hidden="1"/>
    <row r="505" s="86" customFormat="1" ht="14.25" hidden="1"/>
    <row r="506" s="86" customFormat="1" ht="14.25" hidden="1"/>
    <row r="507" s="86" customFormat="1" ht="14.25" hidden="1"/>
    <row r="508" s="86" customFormat="1" ht="14.25" hidden="1"/>
    <row r="509" s="86" customFormat="1" ht="14.25" hidden="1"/>
    <row r="510" s="86" customFormat="1" ht="14.25" hidden="1"/>
    <row r="511" s="86" customFormat="1" ht="14.25" hidden="1"/>
    <row r="512" s="86" customFormat="1" ht="14.25" hidden="1"/>
    <row r="513" s="86" customFormat="1" ht="14.25" hidden="1"/>
    <row r="514" s="86" customFormat="1" ht="14.25" hidden="1"/>
    <row r="515" s="86" customFormat="1" ht="14.25" hidden="1"/>
    <row r="516" s="86" customFormat="1" ht="14.25" hidden="1"/>
    <row r="517" s="86" customFormat="1" ht="14.25" hidden="1"/>
    <row r="518" s="86" customFormat="1" ht="14.25" hidden="1"/>
    <row r="519" s="86" customFormat="1" ht="14.25" hidden="1"/>
    <row r="520" s="86" customFormat="1" ht="14.25" hidden="1"/>
    <row r="521" s="86" customFormat="1" ht="14.25" hidden="1"/>
    <row r="522" s="86" customFormat="1" ht="14.25" hidden="1"/>
    <row r="523" s="86" customFormat="1" ht="14.25" hidden="1"/>
    <row r="524" s="86" customFormat="1" ht="14.25" hidden="1"/>
    <row r="525" s="86" customFormat="1" ht="14.25" hidden="1"/>
    <row r="526" s="86" customFormat="1" ht="14.25" hidden="1"/>
    <row r="527" s="86" customFormat="1" ht="14.25" hidden="1"/>
    <row r="528" s="86" customFormat="1" ht="14.25" hidden="1"/>
    <row r="529" s="86" customFormat="1" ht="14.25" hidden="1"/>
    <row r="530" s="86" customFormat="1" ht="14.25" hidden="1"/>
    <row r="531" s="86" customFormat="1" ht="14.25" hidden="1"/>
    <row r="532" s="86" customFormat="1" ht="14.25" hidden="1"/>
    <row r="533" s="86" customFormat="1" ht="14.25" hidden="1"/>
    <row r="534" s="86" customFormat="1" ht="14.25" hidden="1"/>
    <row r="535" s="86" customFormat="1" ht="14.25" hidden="1"/>
    <row r="536" s="86" customFormat="1" ht="14.25" hidden="1"/>
    <row r="537" s="86" customFormat="1" ht="14.25" hidden="1"/>
    <row r="538" s="86" customFormat="1" ht="14.25" hidden="1"/>
    <row r="539" s="86" customFormat="1" ht="14.25" hidden="1"/>
    <row r="540" s="86" customFormat="1" ht="14.25" hidden="1"/>
    <row r="541" s="86" customFormat="1" ht="14.25" hidden="1"/>
    <row r="542" s="86" customFormat="1" ht="14.25" hidden="1"/>
    <row r="543" s="86" customFormat="1" ht="14.25" hidden="1"/>
    <row r="544" s="86" customFormat="1" ht="14.25" hidden="1"/>
    <row r="545" s="86" customFormat="1" ht="14.25" hidden="1"/>
    <row r="546" s="86" customFormat="1" ht="14.25" hidden="1"/>
    <row r="547" s="86" customFormat="1" ht="14.25" hidden="1"/>
    <row r="548" s="86" customFormat="1" ht="14.25" hidden="1"/>
    <row r="549" s="86" customFormat="1" ht="14.25" hidden="1"/>
    <row r="550" s="86" customFormat="1" ht="14.25" hidden="1"/>
    <row r="551" s="86" customFormat="1" ht="14.25" hidden="1"/>
    <row r="552" s="86" customFormat="1" ht="14.25" hidden="1"/>
    <row r="553" s="86" customFormat="1" ht="14.25" hidden="1"/>
    <row r="554" s="86" customFormat="1" ht="14.25" hidden="1"/>
    <row r="555" s="86" customFormat="1" ht="14.25" hidden="1"/>
    <row r="556" s="86" customFormat="1" ht="14.25" hidden="1"/>
    <row r="557" s="86" customFormat="1" ht="14.25" hidden="1"/>
    <row r="558" s="86" customFormat="1" ht="14.25" hidden="1"/>
    <row r="559" s="86" customFormat="1" ht="14.25" hidden="1"/>
    <row r="560" s="86" customFormat="1" ht="14.25" hidden="1"/>
    <row r="561" s="86" customFormat="1" ht="14.25" hidden="1"/>
    <row r="562" s="86" customFormat="1" ht="14.25" hidden="1"/>
    <row r="563" s="86" customFormat="1" ht="14.25" hidden="1"/>
    <row r="564" s="86" customFormat="1" ht="14.25" hidden="1"/>
    <row r="565" s="86" customFormat="1" ht="14.25" hidden="1"/>
    <row r="566" s="86" customFormat="1" ht="14.25" hidden="1"/>
    <row r="567" s="86" customFormat="1" ht="14.25" hidden="1"/>
    <row r="568" s="86" customFormat="1" ht="14.25" hidden="1"/>
    <row r="569" s="86" customFormat="1" ht="14.25" hidden="1"/>
    <row r="570" s="86" customFormat="1" ht="14.25" hidden="1"/>
    <row r="571" s="86" customFormat="1" ht="14.25" hidden="1"/>
    <row r="572" s="86" customFormat="1" ht="14.25" hidden="1"/>
    <row r="573" s="86" customFormat="1" ht="14.25" hidden="1"/>
    <row r="574" s="86" customFormat="1" ht="14.25" hidden="1"/>
    <row r="575" s="86" customFormat="1" ht="14.25" hidden="1"/>
    <row r="576" s="86" customFormat="1" ht="14.25" hidden="1"/>
    <row r="577" s="86" customFormat="1" ht="14.25" hidden="1"/>
    <row r="578" s="86" customFormat="1" ht="14.25" hidden="1"/>
    <row r="579" s="86" customFormat="1" ht="14.25" hidden="1"/>
    <row r="580" s="86" customFormat="1" ht="14.25" hidden="1"/>
    <row r="581" s="86" customFormat="1" ht="14.25" hidden="1"/>
    <row r="582" s="86" customFormat="1" ht="14.25" hidden="1"/>
    <row r="583" s="86" customFormat="1" ht="14.25" hidden="1"/>
    <row r="584" s="86" customFormat="1" ht="14.25" hidden="1"/>
    <row r="585" s="86" customFormat="1" ht="14.25" hidden="1"/>
    <row r="586" s="86" customFormat="1" ht="14.25" hidden="1"/>
    <row r="587" s="86" customFormat="1" ht="14.25" hidden="1"/>
    <row r="588" s="86" customFormat="1" ht="14.25" hidden="1"/>
    <row r="589" s="86" customFormat="1" ht="14.25" hidden="1"/>
    <row r="590" s="86" customFormat="1" ht="14.25" hidden="1"/>
    <row r="591" s="86" customFormat="1" ht="14.25" hidden="1"/>
    <row r="592" s="86" customFormat="1" ht="14.25" hidden="1"/>
    <row r="593" s="86" customFormat="1" ht="14.25" hidden="1"/>
    <row r="594" s="86" customFormat="1" ht="14.25" hidden="1"/>
    <row r="595" s="86" customFormat="1" ht="14.25" hidden="1"/>
    <row r="596" s="86" customFormat="1" ht="14.25" hidden="1"/>
    <row r="597" s="86" customFormat="1" ht="14.25" hidden="1"/>
    <row r="598" s="86" customFormat="1" ht="14.25" hidden="1"/>
    <row r="599" s="86" customFormat="1" ht="14.25" hidden="1"/>
    <row r="600" s="86" customFormat="1" ht="14.25" hidden="1"/>
    <row r="601" s="86" customFormat="1" ht="14.25" hidden="1"/>
    <row r="602" s="86" customFormat="1" ht="14.25" hidden="1"/>
    <row r="603" s="86" customFormat="1" ht="14.25" hidden="1"/>
    <row r="604" s="86" customFormat="1" ht="14.25" hidden="1"/>
    <row r="605" s="86" customFormat="1" ht="14.25" hidden="1"/>
    <row r="606" s="86" customFormat="1" ht="14.25" hidden="1"/>
    <row r="607" s="86" customFormat="1" ht="14.25" hidden="1"/>
    <row r="608" s="86" customFormat="1" ht="14.25" hidden="1"/>
    <row r="609" s="86" customFormat="1" ht="14.25" hidden="1"/>
    <row r="610" s="86" customFormat="1" ht="14.25" hidden="1"/>
    <row r="611" s="86" customFormat="1" ht="14.25" hidden="1"/>
    <row r="612" s="86" customFormat="1" ht="14.25" hidden="1"/>
    <row r="613" s="86" customFormat="1" ht="14.25" hidden="1"/>
    <row r="614" s="86" customFormat="1" ht="14.25" hidden="1"/>
    <row r="615" s="86" customFormat="1" ht="14.25" hidden="1"/>
    <row r="616" s="86" customFormat="1" ht="14.25" hidden="1"/>
    <row r="617" s="86" customFormat="1" ht="14.25" hidden="1"/>
    <row r="618" s="86" customFormat="1" ht="14.25" hidden="1"/>
    <row r="619" s="86" customFormat="1" ht="14.25" hidden="1"/>
    <row r="620" s="86" customFormat="1" ht="14.25" hidden="1"/>
    <row r="621" s="86" customFormat="1" ht="14.25" hidden="1"/>
    <row r="622" s="86" customFormat="1" ht="14.25" hidden="1"/>
    <row r="623" s="86" customFormat="1" ht="14.25" hidden="1"/>
    <row r="624" s="86" customFormat="1" ht="14.25" hidden="1"/>
    <row r="625" s="86" customFormat="1" ht="14.25" hidden="1"/>
    <row r="626" s="86" customFormat="1" ht="14.25" hidden="1"/>
    <row r="627" s="86" customFormat="1" ht="14.25" hidden="1"/>
    <row r="628" s="86" customFormat="1" ht="14.25" hidden="1"/>
    <row r="629" s="86" customFormat="1" ht="14.25" hidden="1"/>
    <row r="630" s="86" customFormat="1" ht="14.25" hidden="1"/>
    <row r="631" s="86" customFormat="1" ht="14.25" hidden="1"/>
    <row r="632" s="86" customFormat="1" ht="14.25" hidden="1"/>
    <row r="633" s="86" customFormat="1" ht="14.25" hidden="1"/>
    <row r="634" s="86" customFormat="1" ht="14.25" hidden="1"/>
    <row r="635" s="86" customFormat="1" ht="14.25" hidden="1"/>
    <row r="636" s="86" customFormat="1" ht="14.25" hidden="1"/>
    <row r="637" s="86" customFormat="1" ht="14.25" hidden="1"/>
    <row r="638" s="86" customFormat="1" ht="14.25" hidden="1"/>
    <row r="639" s="86" customFormat="1" ht="14.25" hidden="1"/>
    <row r="640" s="86" customFormat="1" ht="14.25" hidden="1"/>
    <row r="641" s="86" customFormat="1" ht="14.25" hidden="1"/>
    <row r="642" s="86" customFormat="1" ht="14.25" hidden="1"/>
    <row r="643" s="86" customFormat="1" ht="14.25" hidden="1"/>
    <row r="644" s="86" customFormat="1" ht="14.25" hidden="1"/>
    <row r="645" s="86" customFormat="1" ht="14.25" hidden="1"/>
    <row r="646" s="86" customFormat="1" ht="14.25" hidden="1"/>
    <row r="647" s="86" customFormat="1" ht="14.25" hidden="1"/>
    <row r="648" s="86" customFormat="1" ht="14.25" hidden="1"/>
    <row r="649" s="86" customFormat="1" ht="14.25" hidden="1"/>
    <row r="650" s="86" customFormat="1" ht="14.25" hidden="1"/>
  </sheetData>
  <sheetProtection password="C02D" sheet="1" objects="1" scenarios="1" selectLockedCells="1"/>
  <mergeCells count="1">
    <mergeCell ref="N47:N48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2006-04-20T19:05:46Z</cp:lastPrinted>
  <dcterms:created xsi:type="dcterms:W3CDTF">2006-01-30T15:28:57Z</dcterms:created>
  <dcterms:modified xsi:type="dcterms:W3CDTF">2006-05-03T10:21:48Z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